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mc:AlternateContent xmlns:mc="http://schemas.openxmlformats.org/markup-compatibility/2006">
    <mc:Choice Requires="x15">
      <x15ac:absPath xmlns:x15ac="http://schemas.microsoft.com/office/spreadsheetml/2010/11/ac" url="J:\MORTGAGES\1st Time Homebuyer\"/>
    </mc:Choice>
  </mc:AlternateContent>
  <xr:revisionPtr revIDLastSave="0" documentId="8_{D396A9A2-7EF5-408A-BE39-04F2FEB877DF}" xr6:coauthVersionLast="46" xr6:coauthVersionMax="46" xr10:uidLastSave="{00000000-0000-0000-0000-000000000000}"/>
  <bookViews>
    <workbookView xWindow="-120" yWindow="-120" windowWidth="29040" windowHeight="15840" xr2:uid="{00000000-000D-0000-FFFF-FFFF00000000}"/>
  </bookViews>
  <sheets>
    <sheet name="Budget" sheetId="1" r:id="rId1"/>
    <sheet name="Help" sheetId="2" r:id="rId2"/>
    <sheet name="©" sheetId="4" r:id="rId3"/>
  </sheets>
  <definedNames>
    <definedName name="_xlnm.Print_Area" localSheetId="0">Budget!$A$1:$I$92</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1" i="1" l="1"/>
  <c r="G91" i="1"/>
  <c r="C91" i="1"/>
  <c r="B91" i="1"/>
  <c r="C84" i="1"/>
  <c r="B84" i="1"/>
  <c r="H82" i="1"/>
  <c r="G82" i="1"/>
  <c r="C78" i="1"/>
  <c r="B78" i="1"/>
  <c r="H73" i="1"/>
  <c r="G73" i="1"/>
  <c r="C70" i="1"/>
  <c r="B70" i="1"/>
  <c r="H65" i="1"/>
  <c r="G65" i="1"/>
  <c r="C62" i="1"/>
  <c r="B62" i="1"/>
  <c r="H58" i="1"/>
  <c r="G58" i="1"/>
  <c r="C53" i="1"/>
  <c r="B53" i="1"/>
  <c r="H42" i="1"/>
  <c r="G42" i="1"/>
  <c r="C42" i="1"/>
  <c r="B42" i="1"/>
  <c r="H35" i="1"/>
  <c r="G35" i="1"/>
  <c r="C29" i="1"/>
  <c r="B29" i="1"/>
  <c r="H22" i="1"/>
  <c r="G22" i="1"/>
  <c r="C13" i="1"/>
  <c r="B13" i="1"/>
  <c r="F22" i="1" l="1"/>
  <c r="F35" i="1"/>
  <c r="F42" i="1"/>
  <c r="F58" i="1"/>
  <c r="F65" i="1"/>
  <c r="F73" i="1"/>
  <c r="F82" i="1"/>
  <c r="F91" i="1"/>
  <c r="A91" i="1"/>
  <c r="A84" i="1"/>
  <c r="A78" i="1"/>
  <c r="A70" i="1"/>
  <c r="A62" i="1"/>
  <c r="A53" i="1"/>
  <c r="A42" i="1"/>
  <c r="A29" i="1"/>
  <c r="A13" i="1"/>
  <c r="H5" i="1"/>
  <c r="G5" i="1"/>
  <c r="I5" i="1" l="1"/>
  <c r="G6" i="1"/>
  <c r="H6" i="1"/>
  <c r="I88" i="1"/>
  <c r="I87" i="1"/>
  <c r="I89" i="1"/>
  <c r="I40" i="1"/>
  <c r="D12" i="1"/>
  <c r="D11" i="1"/>
  <c r="D10" i="1"/>
  <c r="D9" i="1"/>
  <c r="D8" i="1"/>
  <c r="D7" i="1"/>
  <c r="D6" i="1"/>
  <c r="D5" i="1"/>
  <c r="I33" i="1"/>
  <c r="D25" i="1"/>
  <c r="I41" i="1"/>
  <c r="I39" i="1"/>
  <c r="I38" i="1"/>
  <c r="I42" i="1" s="1"/>
  <c r="D51" i="1"/>
  <c r="D49" i="1"/>
  <c r="D40" i="1"/>
  <c r="D39" i="1"/>
  <c r="D48" i="1"/>
  <c r="D47" i="1"/>
  <c r="D50" i="1"/>
  <c r="D46" i="1"/>
  <c r="D52" i="1"/>
  <c r="D45" i="1"/>
  <c r="I80" i="1"/>
  <c r="I79" i="1"/>
  <c r="I78" i="1"/>
  <c r="I81" i="1"/>
  <c r="I77" i="1"/>
  <c r="I76" i="1"/>
  <c r="I47" i="1"/>
  <c r="D83" i="1"/>
  <c r="D82" i="1"/>
  <c r="D81" i="1"/>
  <c r="D84" i="1" s="1"/>
  <c r="I20" i="1"/>
  <c r="I26" i="1"/>
  <c r="I31" i="1"/>
  <c r="I29" i="1"/>
  <c r="I28" i="1"/>
  <c r="I34" i="1"/>
  <c r="I25" i="1"/>
  <c r="I32" i="1"/>
  <c r="I27" i="1"/>
  <c r="I30" i="1"/>
  <c r="I18" i="1"/>
  <c r="I21" i="1"/>
  <c r="I19" i="1"/>
  <c r="I17" i="1"/>
  <c r="I16" i="1"/>
  <c r="I90" i="1"/>
  <c r="I86" i="1"/>
  <c r="I85" i="1"/>
  <c r="I56" i="1"/>
  <c r="D90" i="1"/>
  <c r="D89" i="1"/>
  <c r="D88" i="1"/>
  <c r="D87" i="1"/>
  <c r="I53" i="1"/>
  <c r="D41" i="1"/>
  <c r="D38" i="1"/>
  <c r="D34" i="1"/>
  <c r="D37" i="1"/>
  <c r="D36" i="1"/>
  <c r="D35" i="1"/>
  <c r="D33" i="1"/>
  <c r="D32" i="1"/>
  <c r="I54" i="1"/>
  <c r="I45" i="1"/>
  <c r="I52" i="1"/>
  <c r="I55" i="1"/>
  <c r="I72" i="1"/>
  <c r="I71" i="1"/>
  <c r="I70" i="1"/>
  <c r="I69" i="1"/>
  <c r="I68" i="1"/>
  <c r="I48" i="1"/>
  <c r="I51" i="1"/>
  <c r="I57" i="1"/>
  <c r="I50" i="1"/>
  <c r="I49" i="1"/>
  <c r="I46" i="1"/>
  <c r="I64" i="1"/>
  <c r="I63" i="1"/>
  <c r="I62" i="1"/>
  <c r="I61" i="1"/>
  <c r="D69" i="1"/>
  <c r="D68" i="1"/>
  <c r="D67" i="1"/>
  <c r="D66" i="1"/>
  <c r="D65" i="1"/>
  <c r="D57" i="1"/>
  <c r="D58" i="1"/>
  <c r="D59" i="1"/>
  <c r="D60" i="1"/>
  <c r="D61" i="1"/>
  <c r="D74" i="1"/>
  <c r="D76" i="1"/>
  <c r="D73" i="1"/>
  <c r="D77" i="1"/>
  <c r="D56" i="1"/>
  <c r="D75" i="1"/>
  <c r="D28" i="1"/>
  <c r="D17" i="1"/>
  <c r="D18" i="1"/>
  <c r="D19" i="1"/>
  <c r="D20" i="1"/>
  <c r="D21" i="1"/>
  <c r="D22" i="1"/>
  <c r="D23" i="1"/>
  <c r="D24" i="1"/>
  <c r="D26" i="1"/>
  <c r="D27" i="1"/>
  <c r="D16" i="1"/>
  <c r="D70" i="1" l="1"/>
  <c r="D42" i="1"/>
  <c r="I82" i="1"/>
  <c r="D78" i="1"/>
  <c r="D29" i="1"/>
  <c r="I65" i="1"/>
  <c r="D91" i="1"/>
  <c r="I22" i="1"/>
  <c r="I35" i="1"/>
  <c r="D13" i="1"/>
  <c r="D62" i="1"/>
  <c r="I58" i="1"/>
  <c r="I91" i="1"/>
  <c r="D53" i="1"/>
  <c r="I73" i="1"/>
  <c r="H7" i="1"/>
  <c r="I6" i="1" l="1"/>
  <c r="G7" i="1"/>
  <c r="I7" i="1" s="1"/>
</calcChain>
</file>

<file path=xl/sharedStrings.xml><?xml version="1.0" encoding="utf-8"?>
<sst xmlns="http://schemas.openxmlformats.org/spreadsheetml/2006/main" count="226" uniqueCount="148">
  <si>
    <t>Music</t>
  </si>
  <si>
    <t>Food</t>
  </si>
  <si>
    <t>Entertainment</t>
  </si>
  <si>
    <t>Rental Car</t>
  </si>
  <si>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</si>
  <si>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</si>
  <si>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</si>
  <si>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</si>
  <si>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</si>
  <si>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</si>
  <si>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</si>
  <si>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</si>
  <si>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</si>
  <si>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</si>
  <si>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</si>
  <si>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</si>
  <si>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</si>
  <si>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</si>
  <si>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</si>
  <si>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</si>
  <si>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</si>
  <si>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</si>
  <si>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INSURANCE</t>
  </si>
  <si>
    <t>Health</t>
  </si>
  <si>
    <t>Medical</t>
  </si>
  <si>
    <t>Life</t>
  </si>
  <si>
    <t>Improvements</t>
  </si>
  <si>
    <t>Phone</t>
  </si>
  <si>
    <t>TRANSPORTATION</t>
  </si>
  <si>
    <t>Vehicle Payments</t>
  </si>
  <si>
    <t>Fuel</t>
  </si>
  <si>
    <t>Repairs</t>
  </si>
  <si>
    <t>Auto</t>
  </si>
  <si>
    <t>HEALTH</t>
  </si>
  <si>
    <t>Doctor/Dentist</t>
  </si>
  <si>
    <t>Medicine/Drugs</t>
  </si>
  <si>
    <t>Health Club Dues</t>
  </si>
  <si>
    <t>PETS</t>
  </si>
  <si>
    <t>Emergency</t>
  </si>
  <si>
    <t>ENTERTAINMENT</t>
  </si>
  <si>
    <t>Books</t>
  </si>
  <si>
    <t>Newspaper</t>
  </si>
  <si>
    <t>Magazines</t>
  </si>
  <si>
    <t>Rentals</t>
  </si>
  <si>
    <t>Outdoor Recreation</t>
  </si>
  <si>
    <t>Hobbies</t>
  </si>
  <si>
    <t>Sports</t>
  </si>
  <si>
    <t>SUBSCRIPTIONS</t>
  </si>
  <si>
    <t>Dues</t>
  </si>
  <si>
    <t>DAILY LIVING</t>
  </si>
  <si>
    <t>Personal Supplies</t>
  </si>
  <si>
    <t>Cleaning Services</t>
  </si>
  <si>
    <t>Club Memberships</t>
  </si>
  <si>
    <t>Dry Cleaning</t>
  </si>
  <si>
    <t>Charitable Donations</t>
  </si>
  <si>
    <t>Religious Donations</t>
  </si>
  <si>
    <t>Bank Fees</t>
  </si>
  <si>
    <t>Emergency Fund</t>
  </si>
  <si>
    <t>Transfer to Savings</t>
  </si>
  <si>
    <t>Investments</t>
  </si>
  <si>
    <t>SAVINGS</t>
  </si>
  <si>
    <t>Retirement (401k, IRA)</t>
  </si>
  <si>
    <t>OBLIGATIONS</t>
  </si>
  <si>
    <t>Credit Card #1</t>
  </si>
  <si>
    <t>Credit Card #2</t>
  </si>
  <si>
    <t>Credit Card #3</t>
  </si>
  <si>
    <t>Student Loan</t>
  </si>
  <si>
    <t>Other Loan</t>
  </si>
  <si>
    <t>Federal Taxes</t>
  </si>
  <si>
    <t>State/Local Taxes</t>
  </si>
  <si>
    <t>College</t>
  </si>
  <si>
    <t>EDUCATION</t>
  </si>
  <si>
    <t>Music Lessons</t>
  </si>
  <si>
    <t>Tuition</t>
  </si>
  <si>
    <t>Bus/Taxi/Train Fare</t>
  </si>
  <si>
    <t>Registration/License</t>
  </si>
  <si>
    <t>Home/Rental</t>
  </si>
  <si>
    <t>Lawn/Garden</t>
  </si>
  <si>
    <t>Furnishings/Appliances</t>
  </si>
  <si>
    <t>Cable/Satellite</t>
  </si>
  <si>
    <t>Water/Sewer/Trash</t>
  </si>
  <si>
    <t>Gas/Oil</t>
  </si>
  <si>
    <t>Mortgage/Rent</t>
  </si>
  <si>
    <t>Toys/Supplies</t>
  </si>
  <si>
    <t>Dining/Eating Out</t>
  </si>
  <si>
    <t>Salon/Barber</t>
  </si>
  <si>
    <t>Movies/Theater</t>
  </si>
  <si>
    <t>Videos/DVDs</t>
  </si>
  <si>
    <t>Concerts/Plays</t>
  </si>
  <si>
    <t>Film/Photos</t>
  </si>
  <si>
    <t>Games</t>
  </si>
  <si>
    <t>Toys/Gadgets</t>
  </si>
  <si>
    <t>CHARITY/GIFTS</t>
  </si>
  <si>
    <t>VACATION</t>
  </si>
  <si>
    <t>Travel</t>
  </si>
  <si>
    <t>Lodging</t>
  </si>
  <si>
    <t>Difference</t>
  </si>
  <si>
    <t>CHILDREN</t>
  </si>
  <si>
    <t>School Tuition</t>
  </si>
  <si>
    <t>Discretionary [Name 1]</t>
  </si>
  <si>
    <t>Discretionary [Name 2]</t>
  </si>
  <si>
    <t>School Lunch</t>
  </si>
  <si>
    <t>School Supplies</t>
  </si>
  <si>
    <t>Toys/Games</t>
  </si>
  <si>
    <t>BUSINESS EXPENSE</t>
  </si>
  <si>
    <t>Maintenance</t>
  </si>
  <si>
    <t>Home Supplies</t>
  </si>
  <si>
    <t>Deductible Expenses</t>
  </si>
  <si>
    <t>Non-Deductible Expenses</t>
  </si>
  <si>
    <t>Legal Fees</t>
  </si>
  <si>
    <t>Transfer from Savings</t>
  </si>
  <si>
    <t>Babysitting</t>
  </si>
  <si>
    <t>Monthly Household Budget</t>
  </si>
  <si>
    <t>Alimony/Child Support</t>
  </si>
  <si>
    <t>[42]</t>
  </si>
  <si>
    <t>Budget</t>
  </si>
  <si>
    <t>http://www.vertex42.com/ExcelTemplates/monthly-household-budget.html</t>
  </si>
  <si>
    <t>{42}</t>
  </si>
  <si>
    <t>Refunds/Reimbursements</t>
  </si>
  <si>
    <t>BUDGET SUMMARY</t>
  </si>
  <si>
    <t>© 2008-2014 Vertex42 LLC</t>
  </si>
  <si>
    <t>This spreadsheet, including all worksheets and associated content is considered a copyrighted work under the United States and other copyright laws.</t>
  </si>
  <si>
    <t>See License Agreement</t>
  </si>
  <si>
    <t>http://www.vertex42.com/licensing/EULA_privateuse.html</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</si>
  <si>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</si>
  <si>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</si>
  <si>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</si>
  <si>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</si>
  <si>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</si>
  <si>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</si>
  <si>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</si>
  <si>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</si>
  <si>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</si>
  <si>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</si>
  <si>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</si>
  <si>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</si>
  <si>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</si>
  <si>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</si>
  <si>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</si>
  <si>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</si>
  <si>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</si>
  <si>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</si>
  <si>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By Vertex42.com</t>
  </si>
  <si>
    <t>Do not submit copies or modifications of this template to any website or online template gallery.</t>
  </si>
  <si>
    <t>Please review the following license agreement to learn how you may or may not use this template. Thank you.</t>
  </si>
  <si>
    <r>
      <rPr>
        <b/>
        <sz val="11"/>
        <color theme="1"/>
        <rFont val="Trebuchet MS"/>
        <family val="2"/>
        <scheme val="minor"/>
      </rPr>
      <t>Do not delete this worksheet.</t>
    </r>
    <r>
      <rPr>
        <sz val="11"/>
        <rFont val="Arial"/>
        <family val="2"/>
      </rPr>
      <t xml:space="preserve"> If necessary, you may hide it by right-clicking on the tab and selecting Hide.</t>
    </r>
  </si>
  <si>
    <t>This worksheet uses a separate Table for each major budget category. This allows you to insert and delete sub-categories easily.</t>
  </si>
  <si>
    <t>Health Advantage Federal Credit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</si>
</sst>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25" x14ac:knownFonts="1">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b/>
      <sz val="11"/>
      <name val="Arial"/>
      <family val="2"/>
    </font>
    <font>
      <sz val="18"/>
      <color theme="1"/>
      <name val="Arial"/>
      <family val="2"/>
    </font>
    <font>
      <sz val="12"/>
      <name val="Arial"/>
      <family val="2"/>
    </font>
    <font>
      <b/>
      <sz val="12"/>
      <name val="Arial"/>
      <family val="2"/>
    </font>
    <font>
      <u/>
      <sz val="12"/>
      <color indexed="12"/>
      <name val="Arial"/>
      <family val="2"/>
    </font>
    <font>
      <sz val="18"/>
      <color rgb="FF006B68"/>
      <name val="Trebuchet MS"/>
      <family val="2"/>
      <scheme val="minor"/>
    </font>
    <font>
      <sz val="18"/>
      <color rgb="FF3EBDAD"/>
      <name val="Trebuchet MS"/>
      <family val="2"/>
      <scheme val="minor"/>
    </font>
    <font>
      <sz val="12"/>
      <color rgb="FF3EBDAD"/>
      <name val="Trebuchet MS"/>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58220"/>
        <bgColor indexed="64"/>
      </patternFill>
    </fill>
    <fill>
      <patternFill patternType="solid">
        <fgColor rgb="FF006B68"/>
        <bgColor theme="1"/>
      </patternFill>
    </fill>
  </fills>
  <borders count="5">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52">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5"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4" fontId="3" fillId="0" borderId="0" xfId="0" applyNumberFormat="1" applyFont="1" applyFill="1" applyBorder="1"/>
    <xf numFmtId="0" fontId="12" fillId="0" borderId="0" xfId="0" applyFont="1" applyFill="1" applyAlignment="1">
      <alignment horizontal="left"/>
    </xf>
    <xf numFmtId="0" fontId="3" fillId="0" borderId="0" xfId="0" applyFont="1" applyFill="1" applyBorder="1" applyAlignment="1">
      <alignment horizontal="right" indent="1"/>
    </xf>
    <xf numFmtId="40" fontId="15" fillId="0" borderId="0" xfId="2" applyNumberFormat="1" applyFont="1" applyBorder="1" applyAlignment="1">
      <alignment horizontal="right" vertical="center"/>
    </xf>
    <xf numFmtId="0" fontId="13" fillId="0" borderId="0" xfId="0" applyFont="1" applyBorder="1" applyAlignment="1">
      <alignment horizontal="right" vertical="center"/>
    </xf>
    <xf numFmtId="0" fontId="13" fillId="2" borderId="4" xfId="0" applyFont="1" applyFill="1" applyBorder="1" applyAlignment="1">
      <alignment horizontal="right" vertical="center"/>
    </xf>
    <xf numFmtId="40" fontId="15" fillId="2" borderId="4" xfId="2" applyNumberFormat="1"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17" fillId="3" borderId="0" xfId="0" applyFont="1" applyFill="1"/>
    <xf numFmtId="0" fontId="17" fillId="3" borderId="0" xfId="0" applyFont="1" applyFill="1" applyAlignment="1">
      <alignment vertical="top" wrapText="1"/>
    </xf>
    <xf numFmtId="0" fontId="18" fillId="2" borderId="0" xfId="0" applyFont="1" applyFill="1" applyAlignment="1">
      <alignment horizontal="left" vertical="center" indent="1"/>
    </xf>
    <xf numFmtId="0" fontId="1" fillId="0" borderId="0" xfId="0" applyFont="1"/>
    <xf numFmtId="0" fontId="19" fillId="0" borderId="0" xfId="0" applyFont="1" applyAlignment="1">
      <alignment horizontal="left" wrapText="1" indent="1"/>
    </xf>
    <xf numFmtId="0" fontId="20" fillId="0" borderId="0" xfId="0" applyFont="1" applyAlignment="1">
      <alignment horizontal="left" wrapText="1" indent="1"/>
    </xf>
    <xf numFmtId="0" fontId="21" fillId="0" borderId="0" xfId="0" applyFont="1" applyAlignment="1" applyProtection="1">
      <alignment horizontal="left" wrapText="1" indent="1"/>
    </xf>
    <xf numFmtId="0" fontId="19" fillId="0" borderId="0" xfId="0" applyFont="1" applyAlignment="1">
      <alignment horizontal="left" indent="1"/>
    </xf>
    <xf numFmtId="0" fontId="0" fillId="0" borderId="0" xfId="0" applyAlignment="1">
      <alignment horizontal="left" wrapText="1" indent="1"/>
    </xf>
    <xf numFmtId="0" fontId="2" fillId="0" borderId="0" xfId="3" applyAlignment="1" applyProtection="1">
      <alignment horizontal="left" wrapText="1" indent="1"/>
    </xf>
    <xf numFmtId="0" fontId="5" fillId="0" borderId="0" xfId="0" applyFont="1" applyFill="1" applyBorder="1" applyAlignment="1">
      <alignment horizontal="right"/>
    </xf>
    <xf numFmtId="0" fontId="22" fillId="0" borderId="0" xfId="0" applyFont="1" applyFill="1" applyBorder="1" applyAlignment="1">
      <alignment vertical="center"/>
    </xf>
    <xf numFmtId="0" fontId="23" fillId="0" borderId="0" xfId="0" applyFont="1" applyFill="1" applyBorder="1" applyAlignment="1">
      <alignment vertical="center"/>
    </xf>
    <xf numFmtId="0" fontId="10" fillId="4" borderId="0" xfId="0" applyFont="1" applyFill="1" applyBorder="1"/>
    <xf numFmtId="43" fontId="11" fillId="4" borderId="0" xfId="0" applyNumberFormat="1" applyFont="1" applyFill="1" applyBorder="1" applyAlignment="1">
      <alignment horizontal="center"/>
    </xf>
    <xf numFmtId="0" fontId="11" fillId="4" borderId="0" xfId="0" applyFont="1" applyFill="1" applyBorder="1" applyAlignment="1">
      <alignment horizontal="center"/>
    </xf>
    <xf numFmtId="0" fontId="24" fillId="0" borderId="0" xfId="0" applyFont="1" applyFill="1" applyBorder="1" applyAlignment="1">
      <alignment horizontal="right" vertical="center"/>
    </xf>
    <xf numFmtId="0" fontId="14" fillId="5" borderId="0" xfId="0" applyFont="1" applyFill="1" applyBorder="1"/>
    <xf numFmtId="0" fontId="14" fillId="5" borderId="0" xfId="0" applyFont="1" applyFill="1" applyBorder="1" applyAlignment="1">
      <alignment horizontal="center"/>
    </xf>
  </cellXfs>
  <cellStyles count="4">
    <cellStyle name="Comma" xfId="1" builtinId="3"/>
    <cellStyle name="Currency" xfId="2" builtinId="4"/>
    <cellStyle name="Hyperlink" xfId="3" builtinId="8"/>
    <cellStyle name="Normal" xfId="0" builtinId="0" customBuiltin="1"/>
  </cellStyles>
  <dxfs count="214">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font>
        <strike val="0"/>
        <outline val="0"/>
        <shadow val="0"/>
        <u val="none"/>
        <vertAlign val="baseline"/>
        <color auto="1"/>
        <name val="Arial"/>
        <scheme val="major"/>
      </font>
      <fill>
        <patternFill patternType="solid">
          <fgColor indexed="64"/>
          <bgColor rgb="FFF58220"/>
        </patternFill>
      </fill>
    </dxf>
    <dxf>
      <border outline="0">
        <bottom style="medium">
          <color indexed="23"/>
        </bottom>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auto="1"/>
        </patternFill>
      </fill>
    </dxf>
    <dxf>
      <font>
        <condense val="0"/>
        <extend val="0"/>
        <color indexed="10"/>
      </font>
    </dxf>
    <dxf>
      <font>
        <condense val="0"/>
        <extend val="0"/>
        <color indexed="10"/>
      </font>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xr9:uid="{00000000-0011-0000-FFFF-FFFF00000000}">
      <tableStyleElement type="wholeTable" dxfId="213"/>
      <tableStyleElement type="headerRow" dxfId="212"/>
      <tableStyleElement type="totalRow" dxfId="211"/>
      <tableStyleElement type="firstColumn" dxfId="210"/>
      <tableStyleElement type="lastColumn" dxfId="209"/>
    </tableStyle>
    <tableStyle name="V42_IncomeTable" pivot="0" count="5" xr9:uid="{00000000-0011-0000-FFFF-FFFF01000000}">
      <tableStyleElement type="wholeTable" dxfId="208"/>
      <tableStyleElement type="headerRow" dxfId="207"/>
      <tableStyleElement type="totalRow" dxfId="206"/>
      <tableStyleElement type="firstColumn" dxfId="205"/>
      <tableStyleElement type="lastColumn" dxfId="2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58220"/>
      <color rgb="FF006B68"/>
      <color rgb="FF3EB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3638550</xdr:colOff>
      <xdr:row>0</xdr:row>
      <xdr:rowOff>0</xdr:rowOff>
    </xdr:from>
    <xdr:to>
      <xdr:col>0</xdr:col>
      <xdr:colOff>5029200</xdr:colOff>
      <xdr:row>0</xdr:row>
      <xdr:rowOff>312896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0"/>
          <a:ext cx="1390650" cy="312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D13" totalsRowCount="1" headerRowDxfId="16" dataDxfId="19" headerRowBorderDxfId="17" tableBorderDxfId="18">
  <tableColumns count="4">
    <tableColumn id="1" xr3:uid="{00000000-0010-0000-0000-000001000000}" name="INCOME" totalsRowFunction="custom" dataDxfId="201" totalsRowDxfId="200">
      <totalsRowFormula>"Total " &amp; Table2[[#Headers],[INCOME]]</totalsRowFormula>
    </tableColumn>
    <tableColumn id="2" xr3:uid="{00000000-0010-0000-0000-000002000000}" name="Budget" totalsRowFunction="custom" dataDxfId="199" totalsRowDxfId="198" dataCellStyle="Comma">
      <totalsRowFormula>SUBTOTAL(9,Table2[Budget])</totalsRowFormula>
    </tableColumn>
    <tableColumn id="3" xr3:uid="{00000000-0010-0000-0000-000003000000}" name="Actual" totalsRowFunction="custom" dataDxfId="197" totalsRowDxfId="196" dataCellStyle="Comma">
      <totalsRowFormula>SUBTOTAL(9,Table2[Actual])</totalsRowFormula>
    </tableColumn>
    <tableColumn id="4" xr3:uid="{00000000-0010-0000-0000-000004000000}" name="Difference" totalsRowFunction="custom" dataDxfId="195" totalsRowDxfId="194"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5:D29" totalsRowCount="1" headerRowDxfId="15" dataDxfId="192" headerRowBorderDxfId="193" tableBorderDxfId="191">
  <tableColumns count="4">
    <tableColumn id="1" xr3:uid="{00000000-0010-0000-0100-000001000000}" name="HOME EXPENSES" totalsRowFunction="custom" dataDxfId="190" totalsRowDxfId="189">
      <totalsRowFormula>"Total " &amp; Table5[[#Headers],[HOME EXPENSES]]</totalsRowFormula>
    </tableColumn>
    <tableColumn id="2" xr3:uid="{00000000-0010-0000-0100-000002000000}" name="Budget" totalsRowFunction="custom" dataDxfId="188" totalsRowDxfId="187" dataCellStyle="Comma">
      <totalsRowFormula>SUBTOTAL(9,Table5[Budget])</totalsRowFormula>
    </tableColumn>
    <tableColumn id="3" xr3:uid="{00000000-0010-0000-0100-000003000000}" name="Actual" totalsRowFunction="custom" dataDxfId="186" totalsRowDxfId="185" dataCellStyle="Comma">
      <totalsRowFormula>SUBTOTAL(9,Table5[Actual])</totalsRowFormula>
    </tableColumn>
    <tableColumn id="4" xr3:uid="{00000000-0010-0000-0100-000004000000}" name="Difference" totalsRowFunction="custom" dataDxfId="184" totalsRowDxfId="183" dataCellStyle="Comma">
      <calculatedColumnFormula>B16-C16</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F15:I22" totalsRowCount="1" headerRowDxfId="13" dataDxfId="181" headerRowBorderDxfId="182" tableBorderDxfId="180">
  <tableColumns count="4">
    <tableColumn id="1" xr3:uid="{00000000-0010-0000-0200-000001000000}" name="SAVINGS" totalsRowFunction="custom" dataDxfId="179" totalsRowDxfId="178">
      <totalsRowFormula>"Total " &amp; Table6[[#Headers],[SAVINGS]]</totalsRowFormula>
    </tableColumn>
    <tableColumn id="2" xr3:uid="{00000000-0010-0000-0200-000002000000}" name="Budget" totalsRowFunction="custom" dataDxfId="177" totalsRowDxfId="176" dataCellStyle="Comma">
      <totalsRowFormula>SUBTOTAL(9,Table6[Budget])</totalsRowFormula>
    </tableColumn>
    <tableColumn id="3" xr3:uid="{00000000-0010-0000-0200-000003000000}" name="Actual" totalsRowFunction="custom" dataDxfId="175" totalsRowDxfId="174" dataCellStyle="Comma">
      <totalsRowFormula>SUBTOTAL(9,Table6[Actual])</totalsRowFormula>
    </tableColumn>
    <tableColumn id="4" xr3:uid="{00000000-0010-0000-0200-000004000000}" name="Difference" totalsRowFunction="custom" dataDxfId="173" totalsRowDxfId="172" dataCellStyle="Comma">
      <calculatedColumnFormula>G16-H16</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F24:I35" totalsRowCount="1" headerRowDxfId="11" dataDxfId="170" headerRowBorderDxfId="171" tableBorderDxfId="169">
  <tableColumns count="4">
    <tableColumn id="1" xr3:uid="{00000000-0010-0000-0300-000001000000}" name="OBLIGATIONS" totalsRowFunction="custom" dataDxfId="168" totalsRowDxfId="167">
      <totalsRowFormula>"Total " &amp; Table7[[#Headers],[OBLIGATIONS]]</totalsRowFormula>
    </tableColumn>
    <tableColumn id="2" xr3:uid="{00000000-0010-0000-0300-000002000000}" name="Budget" totalsRowFunction="custom" dataDxfId="166" totalsRowDxfId="165" dataCellStyle="Comma">
      <totalsRowFormula>SUBTOTAL(9,Table7[Budget])</totalsRowFormula>
    </tableColumn>
    <tableColumn id="3" xr3:uid="{00000000-0010-0000-0300-000003000000}" name="Actual" totalsRowFunction="custom" dataDxfId="164" totalsRowDxfId="163" dataCellStyle="Comma">
      <totalsRowFormula>SUBTOTAL(9,Table7[Actual])</totalsRowFormula>
    </tableColumn>
    <tableColumn id="4" xr3:uid="{00000000-0010-0000-0300-000004000000}" name="Difference" totalsRowFunction="custom" dataDxfId="162" totalsRowDxfId="161" dataCellStyle="Comma">
      <calculatedColumnFormula>G25-H25</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37:I42" totalsRowCount="1" headerRowDxfId="12" dataDxfId="159" headerRowBorderDxfId="160" tableBorderDxfId="158">
  <tableColumns count="4">
    <tableColumn id="1" xr3:uid="{00000000-0010-0000-0400-000001000000}" name="BUSINESS EXPENSE" totalsRowFunction="custom" dataDxfId="157" totalsRowDxfId="156">
      <totalsRowFormula>"Total " &amp; Table8[[#Headers],[BUSINESS EXPENSE]]</totalsRowFormula>
    </tableColumn>
    <tableColumn id="2" xr3:uid="{00000000-0010-0000-0400-000002000000}" name="Budget" totalsRowFunction="custom" dataDxfId="155" totalsRowDxfId="154">
      <totalsRowFormula>SUBTOTAL(9,Table8[Budget])</totalsRowFormula>
    </tableColumn>
    <tableColumn id="3" xr3:uid="{00000000-0010-0000-0400-000003000000}" name="Actual" totalsRowFunction="custom" dataDxfId="153" totalsRowDxfId="152">
      <totalsRowFormula>SUBTOTAL(9,Table8[Actual])</totalsRowFormula>
    </tableColumn>
    <tableColumn id="4" xr3:uid="{00000000-0010-0000-0400-000004000000}" name="Difference" totalsRowFunction="custom" dataDxfId="151" totalsRowDxfId="150" dataCellStyle="Comma">
      <calculatedColumnFormula>G38-H38</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F44:I58" totalsRowCount="1" headerRowDxfId="9" dataDxfId="148" headerRowBorderDxfId="149">
  <tableColumns count="4">
    <tableColumn id="1" xr3:uid="{00000000-0010-0000-0500-000001000000}" name="ENTERTAINMENT" totalsRowFunction="custom" dataDxfId="147" totalsRowDxfId="146">
      <totalsRowFormula>"Total " &amp; Table10[[#Headers],[ENTERTAINMENT]]</totalsRowFormula>
    </tableColumn>
    <tableColumn id="2" xr3:uid="{00000000-0010-0000-0500-000002000000}" name="Budget" totalsRowFunction="custom" dataDxfId="145" totalsRowDxfId="144" dataCellStyle="Comma">
      <totalsRowFormula>SUBTOTAL(9,Table10[Budget])</totalsRowFormula>
    </tableColumn>
    <tableColumn id="3" xr3:uid="{00000000-0010-0000-0500-000003000000}" name="Actual" totalsRowFunction="custom" dataDxfId="143" totalsRowDxfId="142" dataCellStyle="Comma">
      <totalsRowFormula>SUBTOTAL(9,Table10[Actual])</totalsRowFormula>
    </tableColumn>
    <tableColumn id="4" xr3:uid="{00000000-0010-0000-0500-000004000000}" name="Difference" totalsRowFunction="custom" dataDxfId="141" totalsRowDxfId="140" dataCellStyle="Comma">
      <calculatedColumnFormula>G45-H45</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F60:I65" totalsRowCount="1" headerRowDxfId="7" dataDxfId="138" headerRowBorderDxfId="139" tableBorderDxfId="137">
  <tableColumns count="4">
    <tableColumn id="1" xr3:uid="{00000000-0010-0000-0600-000001000000}" name="PETS" totalsRowFunction="custom" dataDxfId="136" totalsRowDxfId="135">
      <totalsRowFormula>"Total " &amp; Table11[[#Headers],[PETS]]</totalsRowFormula>
    </tableColumn>
    <tableColumn id="2" xr3:uid="{00000000-0010-0000-0600-000002000000}" name="Budget" totalsRowFunction="custom" dataDxfId="134" totalsRowDxfId="133">
      <totalsRowFormula>SUBTOTAL(9,Table11[Budget])</totalsRowFormula>
    </tableColumn>
    <tableColumn id="3" xr3:uid="{00000000-0010-0000-0600-000003000000}" name="Actual" totalsRowFunction="custom" dataDxfId="132" totalsRowDxfId="131">
      <totalsRowFormula>SUBTOTAL(9,Table11[Actual])</totalsRowFormula>
    </tableColumn>
    <tableColumn id="4" xr3:uid="{00000000-0010-0000-0600-000004000000}" name="Difference" totalsRowFunction="custom" dataDxfId="130" totalsRowDxfId="129" dataCellStyle="Comma">
      <calculatedColumnFormula>G61-H61</calculatedColumnFormula>
      <totalsRowFormula>SUBTOTAL(9,Table11[Difference])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F67:I73" totalsRowCount="1" headerRowDxfId="4" headerRowBorderDxfId="128" tableBorderDxfId="127">
  <tableColumns count="4">
    <tableColumn id="1" xr3:uid="{00000000-0010-0000-0700-000001000000}" name="SUBSCRIPTIONS" totalsRowFunction="custom" dataDxfId="126" totalsRowDxfId="125">
      <totalsRowFormula>"Total " &amp; Table12[[#Headers],[SUBSCRIPTIONS]]</totalsRowFormula>
    </tableColumn>
    <tableColumn id="2" xr3:uid="{00000000-0010-0000-0700-000002000000}" name="Budget" totalsRowFunction="custom" dataDxfId="124" totalsRowDxfId="123" dataCellStyle="Comma">
      <totalsRowFormula>SUBTOTAL(9,Table12[Budget])</totalsRowFormula>
    </tableColumn>
    <tableColumn id="3" xr3:uid="{00000000-0010-0000-0700-000003000000}" name="Actual" totalsRowFunction="custom" dataDxfId="122" totalsRowDxfId="121" dataCellStyle="Comma">
      <totalsRowFormula>SUBTOTAL(9,Table12[Actual])</totalsRowFormula>
    </tableColumn>
    <tableColumn id="4" xr3:uid="{00000000-0010-0000-0700-000004000000}" name="Difference" totalsRowFunction="custom" dataDxfId="120" totalsRowDxfId="119" dataCellStyle="Comma">
      <calculatedColumnFormula>G68-H68</calculatedColumnFormula>
      <totalsRowFormula>SUBTOTAL(9,Table12[Difference])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F75:I82" totalsRowCount="1" headerRowDxfId="3" dataDxfId="117" headerRowBorderDxfId="118" tableBorderDxfId="116">
  <tableColumns count="4">
    <tableColumn id="1" xr3:uid="{00000000-0010-0000-0800-000001000000}" name="VACATION" totalsRowFunction="custom" dataDxfId="115" totalsRowDxfId="114">
      <totalsRowFormula>"Total " &amp; Table13[[#Headers],[VACATION]]</totalsRowFormula>
    </tableColumn>
    <tableColumn id="2" xr3:uid="{00000000-0010-0000-0800-000002000000}" name="Budget" totalsRowFunction="custom" dataDxfId="113" totalsRowDxfId="112" dataCellStyle="Comma">
      <totalsRowFormula>SUBTOTAL(9,Table13[Budget])</totalsRowFormula>
    </tableColumn>
    <tableColumn id="3" xr3:uid="{00000000-0010-0000-0800-000003000000}" name="Actual" totalsRowFunction="custom" dataDxfId="111" totalsRowDxfId="110" dataCellStyle="Comma">
      <totalsRowFormula>SUBTOTAL(9,Table13[Actual])</totalsRowFormula>
    </tableColumn>
    <tableColumn id="4" xr3:uid="{00000000-0010-0000-0800-000004000000}" name="Difference" totalsRowFunction="custom" dataDxfId="109" totalsRowDxfId="108" dataCellStyle="Comma">
      <calculatedColumnFormula>G76-H76</calculatedColumnFormula>
      <totalsRowFormula>SUBTOTAL(9,Table13[Difference])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F84:I91" totalsRowCount="1" headerRowDxfId="0" dataDxfId="106" headerRowBorderDxfId="107" tableBorderDxfId="105">
  <tableColumns count="4">
    <tableColumn id="1" xr3:uid="{00000000-0010-0000-0900-000001000000}" name="MISCELLANEOUS" totalsRowFunction="custom" dataDxfId="104" totalsRowDxfId="103">
      <totalsRowFormula>"Total " &amp; Table14[[#Headers],[MISCELLANEOUS]]</totalsRowFormula>
    </tableColumn>
    <tableColumn id="2" xr3:uid="{00000000-0010-0000-0900-000002000000}" name="Budget" totalsRowFunction="custom" dataDxfId="102" totalsRowDxfId="101" dataCellStyle="Comma">
      <totalsRowFormula>SUBTOTAL(9,Table14[Budget])</totalsRowFormula>
    </tableColumn>
    <tableColumn id="3" xr3:uid="{00000000-0010-0000-0900-000003000000}" name="Actual" totalsRowFunction="custom" dataDxfId="100" totalsRowDxfId="99" dataCellStyle="Comma">
      <totalsRowFormula>SUBTOTAL(9,Table14[Actual])</totalsRowFormula>
    </tableColumn>
    <tableColumn id="4" xr3:uid="{00000000-0010-0000-0900-000004000000}" name="Difference" totalsRowFunction="custom" dataDxfId="98" totalsRowDxfId="97" dataCellStyle="Comma">
      <calculatedColumnFormula>G85-H85</calculatedColumnFormula>
      <totalsRowFormula>SUBTOTAL(9,Table14[Difference])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64:D70" totalsRowCount="1" headerRowDxfId="6" dataDxfId="95" headerRowBorderDxfId="96" tableBorderDxfId="94">
  <tableColumns count="4">
    <tableColumn id="1" xr3:uid="{00000000-0010-0000-0A00-000001000000}" name="HEALTH" totalsRowFunction="custom" dataDxfId="93" totalsRowDxfId="92">
      <totalsRowFormula>"Total " &amp; Table15[[#Headers],[HEALTH]]</totalsRowFormula>
    </tableColumn>
    <tableColumn id="2" xr3:uid="{00000000-0010-0000-0A00-000002000000}" name="Budget" totalsRowFunction="custom" dataDxfId="91" totalsRowDxfId="90" dataCellStyle="Comma">
      <totalsRowFormula>SUBTOTAL(9,Table15[Budget])</totalsRowFormula>
    </tableColumn>
    <tableColumn id="3" xr3:uid="{00000000-0010-0000-0A00-000003000000}" name="Actual" totalsRowFunction="custom" dataDxfId="89" totalsRowDxfId="88" dataCellStyle="Comma">
      <totalsRowFormula>SUBTOTAL(9,Table15[Actual])</totalsRowFormula>
    </tableColumn>
    <tableColumn id="4" xr3:uid="{00000000-0010-0000-0A00-000004000000}" name="Difference" totalsRowFunction="custom" dataDxfId="87" totalsRowDxfId="86" dataCellStyle="Comma">
      <calculatedColumnFormula>B65-C65</calculatedColumnFormula>
      <totalsRowFormula>SUBTOTAL(9,Table15[Difference])</totalsRowFormula>
    </tableColumn>
  </tableColumns>
  <tableStyleInfo name="V42_ExpenseTable" showFirstColumn="0" showLastColumn="1"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72:D78" totalsRowCount="1" headerRowDxfId="5" dataDxfId="84" headerRowBorderDxfId="85" tableBorderDxfId="83">
  <tableColumns count="4">
    <tableColumn id="1" xr3:uid="{00000000-0010-0000-0B00-000001000000}" name="INSURANCE" totalsRowFunction="custom" dataDxfId="82" totalsRowDxfId="81">
      <totalsRowFormula>"Total " &amp; Table16[[#Headers],[INSURANCE]]</totalsRowFormula>
    </tableColumn>
    <tableColumn id="2" xr3:uid="{00000000-0010-0000-0B00-000002000000}" name="Budget" totalsRowFunction="custom" dataDxfId="80" totalsRowDxfId="79" dataCellStyle="Comma">
      <totalsRowFormula>SUBTOTAL(9,Table16[Budget])</totalsRowFormula>
    </tableColumn>
    <tableColumn id="3" xr3:uid="{00000000-0010-0000-0B00-000003000000}" name="Actual" totalsRowFunction="custom" dataDxfId="78" totalsRowDxfId="77" dataCellStyle="Comma">
      <totalsRowFormula>SUBTOTAL(9,Table16[Actual])</totalsRowFormula>
    </tableColumn>
    <tableColumn id="4" xr3:uid="{00000000-0010-0000-0B00-000004000000}" name="Difference" totalsRowFunction="custom" dataDxfId="76" totalsRowDxfId="75" dataCellStyle="Comma">
      <calculatedColumnFormula>B73-C73</calculatedColumnFormula>
      <totalsRowFormula>SUBTOTAL(9,Table16[Difference])</totalsRowFormula>
    </tableColumn>
  </tableColumns>
  <tableStyleInfo name="V42_ExpenseTable" showFirstColumn="0" showLastColumn="1"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80:D84" totalsRowCount="1" headerRowDxfId="2" dataDxfId="73" headerRowBorderDxfId="74" tableBorderDxfId="72">
  <tableColumns count="4">
    <tableColumn id="1" xr3:uid="{00000000-0010-0000-0C00-000001000000}" name="EDUCATION" totalsRowFunction="custom" dataDxfId="71" totalsRowDxfId="70">
      <totalsRowFormula>"Total " &amp; Table17[[#Headers],[EDUCATION]]</totalsRowFormula>
    </tableColumn>
    <tableColumn id="2" xr3:uid="{00000000-0010-0000-0C00-000002000000}" name="Budget" totalsRowFunction="custom" dataDxfId="69" totalsRowDxfId="68">
      <totalsRowFormula>SUBTOTAL(9,Table17[Budget])</totalsRowFormula>
    </tableColumn>
    <tableColumn id="3" xr3:uid="{00000000-0010-0000-0C00-000003000000}" name="Actual" totalsRowFunction="custom" dataDxfId="67" totalsRowDxfId="66">
      <totalsRowFormula>SUBTOTAL(9,Table17[Actual])</totalsRowFormula>
    </tableColumn>
    <tableColumn id="4" xr3:uid="{00000000-0010-0000-0C00-000004000000}" name="Difference" totalsRowFunction="custom" dataDxfId="65" totalsRowDxfId="64">
      <calculatedColumnFormula>B81-C81</calculatedColumnFormula>
      <totalsRowFormula>SUBTOTAL(9,Table17[Difference])</totalsRowFormula>
    </tableColumn>
  </tableColumns>
  <tableStyleInfo name="V42_ExpenseTable" showFirstColumn="0" showLastColumn="1"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86:D91" totalsRowCount="1" headerRowDxfId="1" dataDxfId="62" headerRowBorderDxfId="63" tableBorderDxfId="61">
  <tableColumns count="4">
    <tableColumn id="1" xr3:uid="{00000000-0010-0000-0D00-000001000000}" name="CHARITY/GIFTS" totalsRowFunction="custom" dataDxfId="60" totalsRowDxfId="59">
      <totalsRowFormula>"Total " &amp; Table18[[#Headers],[CHARITY/GIFTS]]</totalsRowFormula>
    </tableColumn>
    <tableColumn id="2" xr3:uid="{00000000-0010-0000-0D00-000002000000}" name="Budget" totalsRowFunction="custom" dataDxfId="58" totalsRowDxfId="57">
      <totalsRowFormula>SUBTOTAL(9,Table18[Budget])</totalsRowFormula>
    </tableColumn>
    <tableColumn id="3" xr3:uid="{00000000-0010-0000-0D00-000003000000}" name="Actual" totalsRowFunction="custom" dataDxfId="56" totalsRowDxfId="55">
      <totalsRowFormula>SUBTOTAL(9,Table18[Actual])</totalsRowFormula>
    </tableColumn>
    <tableColumn id="4" xr3:uid="{00000000-0010-0000-0D00-000004000000}" name="Difference" totalsRowFunction="custom" dataDxfId="54" totalsRowDxfId="53" dataCellStyle="Comma">
      <calculatedColumnFormula>B87-C87</calculatedColumnFormula>
      <totalsRowFormula>SUBTOTAL(9,Table18[Difference])</totalsRowFormula>
    </tableColumn>
  </tableColumns>
  <tableStyleInfo name="V42_ExpenseTable" showFirstColumn="0" showLastColumn="1"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19" displayName="Table19" ref="A55:D62" totalsRowCount="1" headerRowDxfId="8" dataDxfId="51" headerRowBorderDxfId="52" tableBorderDxfId="50">
  <tableColumns count="4">
    <tableColumn id="1" xr3:uid="{00000000-0010-0000-0E00-000001000000}" name="TRANSPORTATION" totalsRowFunction="custom" dataDxfId="49" totalsRowDxfId="48">
      <totalsRowFormula>"Total " &amp; Table19[[#Headers],[TRANSPORTATION]]</totalsRowFormula>
    </tableColumn>
    <tableColumn id="2" xr3:uid="{00000000-0010-0000-0E00-000002000000}" name="Budget" totalsRowFunction="custom" dataDxfId="47" totalsRowDxfId="46" dataCellStyle="Comma">
      <totalsRowFormula>SUBTOTAL(9,Table19[Budget])</totalsRowFormula>
    </tableColumn>
    <tableColumn id="3" xr3:uid="{00000000-0010-0000-0E00-000003000000}" name="Actual" totalsRowFunction="custom" dataDxfId="45" totalsRowDxfId="44" dataCellStyle="Comma">
      <totalsRowFormula>SUBTOTAL(9,Table19[Actual])</totalsRowFormula>
    </tableColumn>
    <tableColumn id="4" xr3:uid="{00000000-0010-0000-0E00-000004000000}" name="Difference" totalsRowFunction="custom" dataDxfId="43" totalsRowDxfId="42" dataCellStyle="Comma">
      <calculatedColumnFormula>B56-C56</calculatedColumnFormula>
      <totalsRowFormula>SUBTOTAL(9,Table19[Difference])</totalsRowFormula>
    </tableColumn>
  </tableColumns>
  <tableStyleInfo name="V42_ExpenseTable" showFirstColumn="0" showLastColumn="1"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20" displayName="Table20" ref="A31:D42" totalsRowCount="1" headerRowDxfId="14" dataDxfId="40" headerRowBorderDxfId="41" tableBorderDxfId="39">
  <tableColumns count="4">
    <tableColumn id="1" xr3:uid="{00000000-0010-0000-0F00-000001000000}" name="DAILY LIVING" totalsRowFunction="custom" dataDxfId="38" totalsRowDxfId="37">
      <totalsRowFormula>"Total " &amp; Table20[[#Headers],[DAILY LIVING]]</totalsRowFormula>
    </tableColumn>
    <tableColumn id="2" xr3:uid="{00000000-0010-0000-0F00-000002000000}" name="Budget" totalsRowFunction="custom" dataDxfId="36" totalsRowDxfId="35" dataCellStyle="Comma">
      <totalsRowFormula>SUBTOTAL(9,Table20[Budget])</totalsRowFormula>
    </tableColumn>
    <tableColumn id="3" xr3:uid="{00000000-0010-0000-0F00-000003000000}" name="Actual" totalsRowFunction="custom" dataDxfId="34" totalsRowDxfId="33" dataCellStyle="Comma">
      <totalsRowFormula>SUBTOTAL(9,Table20[Actual])</totalsRowFormula>
    </tableColumn>
    <tableColumn id="4" xr3:uid="{00000000-0010-0000-0F00-000004000000}" name="Difference" totalsRowFunction="custom" dataDxfId="32" totalsRowDxfId="31"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21" displayName="Table21" ref="A44:D53" totalsRowCount="1" headerRowDxfId="10" dataDxfId="29" headerRowBorderDxfId="30" tableBorderDxfId="28">
  <tableColumns count="4">
    <tableColumn id="1" xr3:uid="{00000000-0010-0000-1000-000001000000}" name="CHILDREN" totalsRowFunction="custom" dataDxfId="27" totalsRowDxfId="26">
      <totalsRowFormula>"Total " &amp; Table21[[#Headers],[CHILDREN]]</totalsRowFormula>
    </tableColumn>
    <tableColumn id="2" xr3:uid="{00000000-0010-0000-1000-000002000000}" name="Budget" totalsRowFunction="custom" dataDxfId="25" totalsRowDxfId="24" dataCellStyle="Comma">
      <totalsRowFormula>SUBTOTAL(9,Table21[Budget])</totalsRowFormula>
    </tableColumn>
    <tableColumn id="3" xr3:uid="{00000000-0010-0000-1000-000003000000}" name="Actual" totalsRowFunction="custom" dataDxfId="23" totalsRowDxfId="22" dataCellStyle="Comma">
      <totalsRowFormula>SUBTOTAL(9,Table21[Actual])</totalsRowFormula>
    </tableColumn>
    <tableColumn id="4" xr3:uid="{00000000-0010-0000-1000-000004000000}" name="Difference" totalsRowFunction="custom" dataDxfId="21" totalsRowDxfId="20" dataCellStyle="Comma">
      <calculatedColumnFormula>B45-C45</calculatedColumnFormula>
      <totalsRowFormula>SUBTOTAL(9,Table21[Difference])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vertex42.com/ExcelTemplates/monthly-household-budg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5"/>
  <sheetViews>
    <sheetView showGridLines="0" tabSelected="1" workbookViewId="0"/>
  </sheetViews>
  <sheetFormatPr defaultRowHeight="15" x14ac:dyDescent="0.3"/>
  <cols>
    <col min="1" max="1" width="22.5" style="1" customWidth="1"/>
    <col min="2" max="4" width="9.625" style="1" customWidth="1"/>
    <col min="5" max="5" width="2.625" style="1" customWidth="1"/>
    <col min="6" max="6" width="22.5" style="1" customWidth="1"/>
    <col min="7" max="9" width="9.625" style="1" customWidth="1"/>
    <col min="10" max="16384" width="9" style="1"/>
  </cols>
  <sheetData>
    <row r="1" spans="1:9" ht="26.1" customHeight="1" x14ac:dyDescent="0.3">
      <c r="A1" s="44" t="s">
        <v>112</v>
      </c>
      <c r="B1" s="29"/>
      <c r="C1" s="29"/>
      <c r="D1" s="29"/>
      <c r="E1" s="29"/>
      <c r="F1" s="29"/>
      <c r="G1" s="29"/>
      <c r="H1" s="45"/>
      <c r="I1" s="49" t="s">
        <v>147</v>
      </c>
    </row>
    <row r="2" spans="1:9" s="2" customFormat="1" ht="13.5" x14ac:dyDescent="0.3">
      <c r="A2" s="28"/>
      <c r="B2" s="28"/>
      <c r="C2" s="28"/>
      <c r="D2" s="28"/>
      <c r="E2" s="26"/>
      <c r="F2" s="26"/>
      <c r="G2" s="27"/>
      <c r="H2" s="43"/>
      <c r="I2" s="43"/>
    </row>
    <row r="3" spans="1:9" s="2" customFormat="1" ht="13.5" x14ac:dyDescent="0.3">
      <c r="E3" s="3"/>
    </row>
    <row r="4" spans="1:9" x14ac:dyDescent="0.3">
      <c r="A4" s="46" t="s">
        <v>6</v>
      </c>
      <c r="B4" s="47" t="s">
        <v>115</v>
      </c>
      <c r="C4" s="48" t="s">
        <v>5</v>
      </c>
      <c r="D4" s="48" t="s">
        <v>96</v>
      </c>
      <c r="E4" s="18" t="s">
        <v>114</v>
      </c>
      <c r="F4" s="50" t="s">
        <v>119</v>
      </c>
      <c r="G4" s="51" t="s">
        <v>115</v>
      </c>
      <c r="H4" s="51" t="s">
        <v>5</v>
      </c>
      <c r="I4" s="51" t="s">
        <v>96</v>
      </c>
    </row>
    <row r="5" spans="1:9" ht="16.5" x14ac:dyDescent="0.3">
      <c r="A5" s="4" t="s">
        <v>16</v>
      </c>
      <c r="B5" s="9"/>
      <c r="C5" s="9"/>
      <c r="D5" s="10">
        <f t="shared" ref="D5:D11" si="0">C5-B5</f>
        <v>0</v>
      </c>
      <c r="E5" s="8"/>
      <c r="F5" s="23" t="s">
        <v>7</v>
      </c>
      <c r="G5" s="22">
        <f>Table2[[#Totals],[Budget]]</f>
        <v>0</v>
      </c>
      <c r="H5" s="22">
        <f>Table2[[#Totals],[Actual]]</f>
        <v>0</v>
      </c>
      <c r="I5" s="22">
        <f>G5-H5</f>
        <v>0</v>
      </c>
    </row>
    <row r="6" spans="1:9" ht="17.25" thickBot="1" x14ac:dyDescent="0.35">
      <c r="A6" s="4" t="s">
        <v>10</v>
      </c>
      <c r="B6" s="9"/>
      <c r="C6" s="9"/>
      <c r="D6" s="10">
        <f t="shared" si="0"/>
        <v>0</v>
      </c>
      <c r="E6" s="8"/>
      <c r="F6" s="23" t="s">
        <v>8</v>
      </c>
      <c r="G6" s="22">
        <f>SUM(,Table5[[#Totals],[Budget]],Table20[[#Totals],[Budget]],Table21[[#Totals],[Budget]],Table19[[#Totals],[Budget]],Table15[[#Totals],[Budget]],Table16[[#Totals],[Budget]],Table17[[#Totals],[Budget]],Table18[[#Totals],[Budget]],Table14[[#Totals],[Budget]],Table13[[#Totals],[Budget]],Table12[[#Totals],[Budget]],Table11[[#Totals],[Budget]],Table10[[#Totals],[Budget]],Table8[[#Totals],[Budget]],Table7[[#Totals],[Budget]],Table6[[#Totals],[Budget]])</f>
        <v>0</v>
      </c>
      <c r="H6" s="22">
        <f>SUM(Table5[[#Totals],[Actual]],Table20[[#Totals],[Actual]],Table21[[#Totals],[Actual]],Table19[[#Totals],[Actual]],Table15[[#Totals],[Actual]],Table16[[#Totals],[Actual]],Table17[[#Totals],[Actual]],Table18[[#Totals],[Actual]],Table14[[#Totals],[Actual]],Table13[[#Totals],[Actual]],Table12[[#Totals],[Actual]],Table11[[#Totals],[Actual]],Table10[[#Totals],[Actual]],Table8[[#Totals],[Actual]],Table7[[#Totals],[Actual]],Table6[[#Totals],[Actual]])</f>
        <v>0</v>
      </c>
      <c r="I6" s="22">
        <f>G6-H6</f>
        <v>0</v>
      </c>
    </row>
    <row r="7" spans="1:9" ht="17.25" thickTop="1" x14ac:dyDescent="0.3">
      <c r="A7" s="4" t="s">
        <v>11</v>
      </c>
      <c r="B7" s="9"/>
      <c r="C7" s="9"/>
      <c r="D7" s="10">
        <f t="shared" si="0"/>
        <v>0</v>
      </c>
      <c r="E7" s="8"/>
      <c r="F7" s="24" t="s">
        <v>9</v>
      </c>
      <c r="G7" s="25">
        <f>G5-G6</f>
        <v>0</v>
      </c>
      <c r="H7" s="25">
        <f>H5-H6</f>
        <v>0</v>
      </c>
      <c r="I7" s="25">
        <f>H7-G7</f>
        <v>0</v>
      </c>
    </row>
    <row r="8" spans="1:9" s="2" customFormat="1" x14ac:dyDescent="0.3">
      <c r="A8" s="4" t="s">
        <v>15</v>
      </c>
      <c r="B8" s="9"/>
      <c r="C8" s="9"/>
      <c r="D8" s="10">
        <f t="shared" si="0"/>
        <v>0</v>
      </c>
      <c r="E8" s="11"/>
      <c r="F8" s="11"/>
      <c r="G8" s="11"/>
      <c r="H8" s="11"/>
      <c r="I8" s="11"/>
    </row>
    <row r="9" spans="1:9" x14ac:dyDescent="0.3">
      <c r="A9" s="4" t="s">
        <v>118</v>
      </c>
      <c r="B9" s="9"/>
      <c r="C9" s="9"/>
      <c r="D9" s="10">
        <f t="shared" si="0"/>
        <v>0</v>
      </c>
      <c r="E9" s="8"/>
      <c r="F9" s="11"/>
      <c r="G9" s="11"/>
      <c r="H9" s="11"/>
      <c r="I9" s="11"/>
    </row>
    <row r="10" spans="1:9" x14ac:dyDescent="0.3">
      <c r="A10" s="4" t="s">
        <v>110</v>
      </c>
      <c r="B10" s="9"/>
      <c r="C10" s="9"/>
      <c r="D10" s="10">
        <f t="shared" si="0"/>
        <v>0</v>
      </c>
      <c r="E10" s="8"/>
      <c r="F10" s="11"/>
      <c r="G10" s="11"/>
      <c r="H10" s="11"/>
      <c r="I10" s="11"/>
    </row>
    <row r="11" spans="1:9" x14ac:dyDescent="0.3">
      <c r="A11" s="4" t="s">
        <v>21</v>
      </c>
      <c r="B11" s="9"/>
      <c r="C11" s="9"/>
      <c r="D11" s="10">
        <f t="shared" si="0"/>
        <v>0</v>
      </c>
      <c r="E11" s="8"/>
      <c r="F11" s="11"/>
      <c r="G11" s="11"/>
      <c r="H11" s="11"/>
      <c r="I11" s="11"/>
    </row>
    <row r="12" spans="1:9" x14ac:dyDescent="0.3">
      <c r="A12" s="4" t="s">
        <v>21</v>
      </c>
      <c r="B12" s="12"/>
      <c r="C12" s="12"/>
      <c r="D12" s="10">
        <f>C12-B12</f>
        <v>0</v>
      </c>
      <c r="E12" s="8"/>
      <c r="F12" s="11"/>
      <c r="G12" s="11"/>
      <c r="H12" s="11"/>
      <c r="I12" s="11"/>
    </row>
    <row r="13" spans="1:9" x14ac:dyDescent="0.3">
      <c r="A13" s="21" t="str">
        <f>"Total " &amp; Table2[[#Headers],[INCOME]]</f>
        <v>Total INCOME</v>
      </c>
      <c r="B13" s="19">
        <f>SUBTOTAL(9,Table2[Budget])</f>
        <v>0</v>
      </c>
      <c r="C13" s="19">
        <f>SUBTOTAL(9,Table2[Actual])</f>
        <v>0</v>
      </c>
      <c r="D13" s="13">
        <f>SUBTOTAL(9,Table2[Difference])</f>
        <v>0</v>
      </c>
      <c r="E13" s="8"/>
      <c r="F13" s="11"/>
      <c r="G13" s="11"/>
      <c r="H13" s="11"/>
      <c r="I13" s="11"/>
    </row>
    <row r="14" spans="1:9" x14ac:dyDescent="0.3">
      <c r="A14" s="8"/>
      <c r="B14" s="8"/>
      <c r="C14" s="8"/>
      <c r="D14" s="8"/>
      <c r="E14" s="8"/>
      <c r="F14" s="11"/>
      <c r="G14" s="11"/>
      <c r="H14" s="11"/>
      <c r="I14" s="11"/>
    </row>
    <row r="15" spans="1:9" x14ac:dyDescent="0.3">
      <c r="A15" s="46" t="s">
        <v>18</v>
      </c>
      <c r="B15" s="47" t="s">
        <v>115</v>
      </c>
      <c r="C15" s="48" t="s">
        <v>5</v>
      </c>
      <c r="D15" s="48" t="s">
        <v>96</v>
      </c>
      <c r="E15" s="8"/>
      <c r="F15" s="46" t="s">
        <v>60</v>
      </c>
      <c r="G15" s="47" t="s">
        <v>115</v>
      </c>
      <c r="H15" s="48" t="s">
        <v>5</v>
      </c>
      <c r="I15" s="48" t="s">
        <v>96</v>
      </c>
    </row>
    <row r="16" spans="1:9" x14ac:dyDescent="0.3">
      <c r="A16" s="4" t="s">
        <v>82</v>
      </c>
      <c r="B16" s="9"/>
      <c r="C16" s="9"/>
      <c r="D16" s="10">
        <f>B16-C16</f>
        <v>0</v>
      </c>
      <c r="E16" s="8"/>
      <c r="F16" s="4" t="s">
        <v>57</v>
      </c>
      <c r="G16" s="9"/>
      <c r="H16" s="9"/>
      <c r="I16" s="10">
        <f t="shared" ref="I16:I21" si="1">G16-H16</f>
        <v>0</v>
      </c>
    </row>
    <row r="17" spans="1:9" x14ac:dyDescent="0.3">
      <c r="A17" s="4" t="s">
        <v>19</v>
      </c>
      <c r="B17" s="9"/>
      <c r="C17" s="9"/>
      <c r="D17" s="10">
        <f t="shared" ref="D17:D28" si="2">B17-C17</f>
        <v>0</v>
      </c>
      <c r="E17" s="8"/>
      <c r="F17" s="4" t="s">
        <v>58</v>
      </c>
      <c r="G17" s="9"/>
      <c r="H17" s="9"/>
      <c r="I17" s="10">
        <f t="shared" si="1"/>
        <v>0</v>
      </c>
    </row>
    <row r="18" spans="1:9" x14ac:dyDescent="0.3">
      <c r="A18" s="4" t="s">
        <v>81</v>
      </c>
      <c r="B18" s="9"/>
      <c r="C18" s="9"/>
      <c r="D18" s="10">
        <f t="shared" si="2"/>
        <v>0</v>
      </c>
      <c r="E18" s="8"/>
      <c r="F18" s="4" t="s">
        <v>61</v>
      </c>
      <c r="G18" s="9"/>
      <c r="H18" s="9"/>
      <c r="I18" s="10">
        <f t="shared" si="1"/>
        <v>0</v>
      </c>
    </row>
    <row r="19" spans="1:9" x14ac:dyDescent="0.3">
      <c r="A19" s="4" t="s">
        <v>80</v>
      </c>
      <c r="B19" s="9"/>
      <c r="C19" s="9"/>
      <c r="D19" s="10">
        <f t="shared" si="2"/>
        <v>0</v>
      </c>
      <c r="E19" s="8"/>
      <c r="F19" s="4" t="s">
        <v>59</v>
      </c>
      <c r="G19" s="9"/>
      <c r="H19" s="9"/>
      <c r="I19" s="10">
        <f t="shared" si="1"/>
        <v>0</v>
      </c>
    </row>
    <row r="20" spans="1:9" s="5" customFormat="1" x14ac:dyDescent="0.3">
      <c r="A20" s="4" t="s">
        <v>27</v>
      </c>
      <c r="B20" s="9"/>
      <c r="C20" s="9"/>
      <c r="D20" s="10">
        <f t="shared" si="2"/>
        <v>0</v>
      </c>
      <c r="E20" s="8"/>
      <c r="F20" s="4" t="s">
        <v>70</v>
      </c>
      <c r="G20" s="9"/>
      <c r="H20" s="9"/>
      <c r="I20" s="10">
        <f t="shared" si="1"/>
        <v>0</v>
      </c>
    </row>
    <row r="21" spans="1:9" x14ac:dyDescent="0.3">
      <c r="A21" s="4" t="s">
        <v>79</v>
      </c>
      <c r="B21" s="9"/>
      <c r="C21" s="9"/>
      <c r="D21" s="10">
        <f t="shared" si="2"/>
        <v>0</v>
      </c>
      <c r="E21" s="8"/>
      <c r="F21" s="4" t="s">
        <v>21</v>
      </c>
      <c r="G21" s="14"/>
      <c r="H21" s="14"/>
      <c r="I21" s="10">
        <f t="shared" si="1"/>
        <v>0</v>
      </c>
    </row>
    <row r="22" spans="1:9" x14ac:dyDescent="0.3">
      <c r="A22" s="4" t="s">
        <v>20</v>
      </c>
      <c r="B22" s="9"/>
      <c r="C22" s="9"/>
      <c r="D22" s="10">
        <f t="shared" si="2"/>
        <v>0</v>
      </c>
      <c r="E22" s="8"/>
      <c r="F22" s="21" t="str">
        <f>"Total " &amp; Table6[[#Headers],[SAVINGS]]</f>
        <v>Total SAVINGS</v>
      </c>
      <c r="G22" s="19">
        <f>SUBTOTAL(9,Table6[Budget])</f>
        <v>0</v>
      </c>
      <c r="H22" s="19">
        <f>SUBTOTAL(9,Table6[Actual])</f>
        <v>0</v>
      </c>
      <c r="I22" s="13">
        <f>SUBTOTAL(9,Table6[Difference])</f>
        <v>0</v>
      </c>
    </row>
    <row r="23" spans="1:9" x14ac:dyDescent="0.3">
      <c r="A23" s="4" t="s">
        <v>78</v>
      </c>
      <c r="B23" s="9"/>
      <c r="C23" s="9"/>
      <c r="D23" s="10">
        <f t="shared" si="2"/>
        <v>0</v>
      </c>
      <c r="E23" s="8"/>
      <c r="F23" s="8"/>
      <c r="G23" s="17"/>
      <c r="H23" s="17"/>
      <c r="I23" s="17"/>
    </row>
    <row r="24" spans="1:9" x14ac:dyDescent="0.3">
      <c r="A24" s="4" t="s">
        <v>77</v>
      </c>
      <c r="B24" s="9"/>
      <c r="C24" s="9"/>
      <c r="D24" s="10">
        <f t="shared" si="2"/>
        <v>0</v>
      </c>
      <c r="E24" s="8"/>
      <c r="F24" s="46" t="s">
        <v>62</v>
      </c>
      <c r="G24" s="47" t="s">
        <v>115</v>
      </c>
      <c r="H24" s="48" t="s">
        <v>5</v>
      </c>
      <c r="I24" s="48" t="s">
        <v>96</v>
      </c>
    </row>
    <row r="25" spans="1:9" x14ac:dyDescent="0.3">
      <c r="A25" s="4" t="s">
        <v>106</v>
      </c>
      <c r="B25" s="9"/>
      <c r="C25" s="9"/>
      <c r="D25" s="10">
        <f>B25-C25</f>
        <v>0</v>
      </c>
      <c r="E25" s="8"/>
      <c r="F25" s="4" t="s">
        <v>66</v>
      </c>
      <c r="G25" s="9"/>
      <c r="H25" s="9"/>
      <c r="I25" s="10">
        <f t="shared" ref="I25:I34" si="3">G25-H25</f>
        <v>0</v>
      </c>
    </row>
    <row r="26" spans="1:9" x14ac:dyDescent="0.3">
      <c r="A26" s="4" t="s">
        <v>105</v>
      </c>
      <c r="B26" s="9"/>
      <c r="C26" s="9"/>
      <c r="D26" s="10">
        <f t="shared" si="2"/>
        <v>0</v>
      </c>
      <c r="E26" s="8"/>
      <c r="F26" s="4" t="s">
        <v>67</v>
      </c>
      <c r="G26" s="9"/>
      <c r="H26" s="9"/>
      <c r="I26" s="10">
        <f t="shared" si="3"/>
        <v>0</v>
      </c>
    </row>
    <row r="27" spans="1:9" x14ac:dyDescent="0.3">
      <c r="A27" s="4" t="s">
        <v>26</v>
      </c>
      <c r="B27" s="9"/>
      <c r="C27" s="9"/>
      <c r="D27" s="10">
        <f t="shared" si="2"/>
        <v>0</v>
      </c>
      <c r="E27" s="8"/>
      <c r="F27" s="4" t="s">
        <v>63</v>
      </c>
      <c r="G27" s="9"/>
      <c r="H27" s="9"/>
      <c r="I27" s="10">
        <f t="shared" si="3"/>
        <v>0</v>
      </c>
    </row>
    <row r="28" spans="1:9" x14ac:dyDescent="0.3">
      <c r="A28" s="4" t="s">
        <v>21</v>
      </c>
      <c r="B28" s="14"/>
      <c r="C28" s="14"/>
      <c r="D28" s="10">
        <f t="shared" si="2"/>
        <v>0</v>
      </c>
      <c r="E28" s="8"/>
      <c r="F28" s="4" t="s">
        <v>64</v>
      </c>
      <c r="G28" s="9"/>
      <c r="H28" s="9"/>
      <c r="I28" s="10">
        <f t="shared" si="3"/>
        <v>0</v>
      </c>
    </row>
    <row r="29" spans="1:9" x14ac:dyDescent="0.3">
      <c r="A29" s="21" t="str">
        <f>"Total " &amp; Table5[[#Headers],[HOME EXPENSES]]</f>
        <v>Total HOME EXPENSES</v>
      </c>
      <c r="B29" s="19">
        <f>SUBTOTAL(9,Table5[Budget])</f>
        <v>0</v>
      </c>
      <c r="C29" s="19">
        <f>SUBTOTAL(9,Table5[Actual])</f>
        <v>0</v>
      </c>
      <c r="D29" s="13">
        <f>SUBTOTAL(9,Table5[Difference])</f>
        <v>0</v>
      </c>
      <c r="E29" s="8"/>
      <c r="F29" s="4" t="s">
        <v>65</v>
      </c>
      <c r="G29" s="9"/>
      <c r="H29" s="9"/>
      <c r="I29" s="10">
        <f t="shared" si="3"/>
        <v>0</v>
      </c>
    </row>
    <row r="30" spans="1:9" x14ac:dyDescent="0.3">
      <c r="A30" s="8"/>
      <c r="B30" s="17"/>
      <c r="C30" s="17"/>
      <c r="D30" s="17"/>
      <c r="E30" s="8"/>
      <c r="F30" s="4" t="s">
        <v>113</v>
      </c>
      <c r="G30" s="9"/>
      <c r="H30" s="9"/>
      <c r="I30" s="10">
        <f t="shared" si="3"/>
        <v>0</v>
      </c>
    </row>
    <row r="31" spans="1:9" x14ac:dyDescent="0.3">
      <c r="A31" s="46" t="s">
        <v>49</v>
      </c>
      <c r="B31" s="47" t="s">
        <v>115</v>
      </c>
      <c r="C31" s="48" t="s">
        <v>5</v>
      </c>
      <c r="D31" s="48" t="s">
        <v>96</v>
      </c>
      <c r="E31" s="8"/>
      <c r="F31" s="4" t="s">
        <v>68</v>
      </c>
      <c r="G31" s="9"/>
      <c r="H31" s="9"/>
      <c r="I31" s="10">
        <f t="shared" si="3"/>
        <v>0</v>
      </c>
    </row>
    <row r="32" spans="1:9" x14ac:dyDescent="0.3">
      <c r="A32" s="4" t="s">
        <v>13</v>
      </c>
      <c r="B32" s="9"/>
      <c r="C32" s="9"/>
      <c r="D32" s="10">
        <f>B32-C32</f>
        <v>0</v>
      </c>
      <c r="E32" s="8"/>
      <c r="F32" s="4" t="s">
        <v>69</v>
      </c>
      <c r="G32" s="9"/>
      <c r="H32" s="9"/>
      <c r="I32" s="10">
        <f t="shared" si="3"/>
        <v>0</v>
      </c>
    </row>
    <row r="33" spans="1:9" x14ac:dyDescent="0.3">
      <c r="A33" s="4" t="s">
        <v>50</v>
      </c>
      <c r="B33" s="9"/>
      <c r="C33" s="9"/>
      <c r="D33" s="10">
        <f t="shared" ref="D33:D41" si="4">B33-C33</f>
        <v>0</v>
      </c>
      <c r="E33" s="8"/>
      <c r="F33" s="4" t="s">
        <v>109</v>
      </c>
      <c r="G33" s="9"/>
      <c r="H33" s="9"/>
      <c r="I33" s="10">
        <f t="shared" si="3"/>
        <v>0</v>
      </c>
    </row>
    <row r="34" spans="1:9" x14ac:dyDescent="0.3">
      <c r="A34" s="4" t="s">
        <v>12</v>
      </c>
      <c r="B34" s="9"/>
      <c r="C34" s="9"/>
      <c r="D34" s="10">
        <f>B34-C34</f>
        <v>0</v>
      </c>
      <c r="E34" s="8"/>
      <c r="F34" s="4" t="s">
        <v>21</v>
      </c>
      <c r="G34" s="14"/>
      <c r="H34" s="14"/>
      <c r="I34" s="10">
        <f t="shared" si="3"/>
        <v>0</v>
      </c>
    </row>
    <row r="35" spans="1:9" x14ac:dyDescent="0.3">
      <c r="A35" s="4" t="s">
        <v>51</v>
      </c>
      <c r="B35" s="9"/>
      <c r="C35" s="9"/>
      <c r="D35" s="10">
        <f t="shared" si="4"/>
        <v>0</v>
      </c>
      <c r="E35" s="8"/>
      <c r="F35" s="21" t="str">
        <f>"Total " &amp; Table7[[#Headers],[OBLIGATIONS]]</f>
        <v>Total OBLIGATIONS</v>
      </c>
      <c r="G35" s="19">
        <f>SUBTOTAL(9,Table7[Budget])</f>
        <v>0</v>
      </c>
      <c r="H35" s="19">
        <f>SUBTOTAL(9,Table7[Actual])</f>
        <v>0</v>
      </c>
      <c r="I35" s="13">
        <f>SUBTOTAL(9,Table7[Difference])</f>
        <v>0</v>
      </c>
    </row>
    <row r="36" spans="1:9" x14ac:dyDescent="0.3">
      <c r="A36" s="4" t="s">
        <v>84</v>
      </c>
      <c r="B36" s="9"/>
      <c r="C36" s="9"/>
      <c r="D36" s="10">
        <f t="shared" si="4"/>
        <v>0</v>
      </c>
      <c r="E36" s="8"/>
      <c r="F36" s="8"/>
      <c r="G36" s="17"/>
      <c r="H36" s="17"/>
      <c r="I36" s="17"/>
    </row>
    <row r="37" spans="1:9" x14ac:dyDescent="0.3">
      <c r="A37" s="4" t="s">
        <v>53</v>
      </c>
      <c r="B37" s="9"/>
      <c r="C37" s="9"/>
      <c r="D37" s="10">
        <f t="shared" si="4"/>
        <v>0</v>
      </c>
      <c r="E37" s="8"/>
      <c r="F37" s="46" t="s">
        <v>104</v>
      </c>
      <c r="G37" s="47" t="s">
        <v>115</v>
      </c>
      <c r="H37" s="48" t="s">
        <v>5</v>
      </c>
      <c r="I37" s="48" t="s">
        <v>96</v>
      </c>
    </row>
    <row r="38" spans="1:9" x14ac:dyDescent="0.3">
      <c r="A38" s="4" t="s">
        <v>85</v>
      </c>
      <c r="B38" s="9"/>
      <c r="C38" s="9"/>
      <c r="D38" s="10">
        <f t="shared" si="4"/>
        <v>0</v>
      </c>
      <c r="E38" s="8"/>
      <c r="F38" s="4" t="s">
        <v>107</v>
      </c>
      <c r="G38" s="9"/>
      <c r="H38" s="9"/>
      <c r="I38" s="10">
        <f>G38-H38</f>
        <v>0</v>
      </c>
    </row>
    <row r="39" spans="1:9" x14ac:dyDescent="0.3">
      <c r="A39" s="4" t="s">
        <v>99</v>
      </c>
      <c r="B39" s="9"/>
      <c r="C39" s="9"/>
      <c r="D39" s="10">
        <f>B39-C39</f>
        <v>0</v>
      </c>
      <c r="E39" s="8"/>
      <c r="F39" s="4" t="s">
        <v>108</v>
      </c>
      <c r="G39" s="9"/>
      <c r="H39" s="9"/>
      <c r="I39" s="10">
        <f>G39-H39</f>
        <v>0</v>
      </c>
    </row>
    <row r="40" spans="1:9" x14ac:dyDescent="0.3">
      <c r="A40" s="4" t="s">
        <v>100</v>
      </c>
      <c r="B40" s="9"/>
      <c r="C40" s="9"/>
      <c r="D40" s="10">
        <f>B40-C40</f>
        <v>0</v>
      </c>
      <c r="E40" s="8"/>
      <c r="F40" s="4" t="s">
        <v>21</v>
      </c>
      <c r="G40" s="9"/>
      <c r="H40" s="9"/>
      <c r="I40" s="10">
        <f>G40-H40</f>
        <v>0</v>
      </c>
    </row>
    <row r="41" spans="1:9" x14ac:dyDescent="0.3">
      <c r="A41" s="4" t="s">
        <v>21</v>
      </c>
      <c r="B41" s="14"/>
      <c r="C41" s="14"/>
      <c r="D41" s="10">
        <f t="shared" si="4"/>
        <v>0</v>
      </c>
      <c r="E41" s="8"/>
      <c r="F41" s="4" t="s">
        <v>21</v>
      </c>
      <c r="G41" s="14"/>
      <c r="H41" s="14"/>
      <c r="I41" s="10">
        <f>G41-H41</f>
        <v>0</v>
      </c>
    </row>
    <row r="42" spans="1:9" x14ac:dyDescent="0.3">
      <c r="A42" s="21" t="str">
        <f>"Total " &amp; Table20[[#Headers],[DAILY LIVING]]</f>
        <v>Total DAILY LIVING</v>
      </c>
      <c r="B42" s="19">
        <f>SUBTOTAL(9,Table20[Budget])</f>
        <v>0</v>
      </c>
      <c r="C42" s="19">
        <f>SUBTOTAL(9,Table20[Actual])</f>
        <v>0</v>
      </c>
      <c r="D42" s="13">
        <f>SUBTOTAL(9,Table20[Difference])</f>
        <v>0</v>
      </c>
      <c r="E42" s="8"/>
      <c r="F42" s="21" t="str">
        <f>"Total " &amp; Table8[[#Headers],[BUSINESS EXPENSE]]</f>
        <v>Total BUSINESS EXPENSE</v>
      </c>
      <c r="G42" s="19">
        <f>SUBTOTAL(9,Table8[Budget])</f>
        <v>0</v>
      </c>
      <c r="H42" s="19">
        <f>SUBTOTAL(9,Table8[Actual])</f>
        <v>0</v>
      </c>
      <c r="I42" s="13">
        <f>SUBTOTAL(9,Table8[Difference])</f>
        <v>0</v>
      </c>
    </row>
    <row r="43" spans="1:9" x14ac:dyDescent="0.3">
      <c r="A43" s="8"/>
      <c r="B43" s="17"/>
      <c r="C43" s="17"/>
      <c r="D43" s="17"/>
      <c r="E43" s="8"/>
      <c r="F43" s="8"/>
      <c r="G43" s="17"/>
      <c r="H43" s="17"/>
      <c r="I43" s="17"/>
    </row>
    <row r="44" spans="1:9" x14ac:dyDescent="0.3">
      <c r="A44" s="46" t="s">
        <v>97</v>
      </c>
      <c r="B44" s="47" t="s">
        <v>115</v>
      </c>
      <c r="C44" s="48" t="s">
        <v>5</v>
      </c>
      <c r="D44" s="48" t="s">
        <v>96</v>
      </c>
      <c r="E44" s="8"/>
      <c r="F44" s="46" t="s">
        <v>39</v>
      </c>
      <c r="G44" s="47" t="s">
        <v>115</v>
      </c>
      <c r="H44" s="48" t="s">
        <v>5</v>
      </c>
      <c r="I44" s="48" t="s">
        <v>96</v>
      </c>
    </row>
    <row r="45" spans="1:9" x14ac:dyDescent="0.3">
      <c r="A45" s="4" t="s">
        <v>24</v>
      </c>
      <c r="B45" s="9"/>
      <c r="C45" s="9"/>
      <c r="D45" s="10">
        <f t="shared" ref="D45:D52" si="5">B45-C45</f>
        <v>0</v>
      </c>
      <c r="E45" s="8"/>
      <c r="F45" s="4" t="s">
        <v>87</v>
      </c>
      <c r="G45" s="9"/>
      <c r="H45" s="9"/>
      <c r="I45" s="10">
        <f t="shared" ref="I45:I57" si="6">G45-H45</f>
        <v>0</v>
      </c>
    </row>
    <row r="46" spans="1:9" x14ac:dyDescent="0.3">
      <c r="A46" s="4" t="s">
        <v>12</v>
      </c>
      <c r="B46" s="9"/>
      <c r="C46" s="9"/>
      <c r="D46" s="10">
        <f t="shared" si="5"/>
        <v>0</v>
      </c>
      <c r="E46" s="8"/>
      <c r="F46" s="4" t="s">
        <v>0</v>
      </c>
      <c r="G46" s="9"/>
      <c r="H46" s="9"/>
      <c r="I46" s="10">
        <f t="shared" si="6"/>
        <v>0</v>
      </c>
    </row>
    <row r="47" spans="1:9" x14ac:dyDescent="0.3">
      <c r="A47" s="4" t="s">
        <v>98</v>
      </c>
      <c r="B47" s="9"/>
      <c r="C47" s="9"/>
      <c r="D47" s="10">
        <f t="shared" si="5"/>
        <v>0</v>
      </c>
      <c r="E47" s="8"/>
      <c r="F47" s="4" t="s">
        <v>90</v>
      </c>
      <c r="G47" s="9"/>
      <c r="H47" s="9"/>
      <c r="I47" s="10">
        <f t="shared" si="6"/>
        <v>0</v>
      </c>
    </row>
    <row r="48" spans="1:9" x14ac:dyDescent="0.3">
      <c r="A48" s="4" t="s">
        <v>101</v>
      </c>
      <c r="B48" s="9"/>
      <c r="C48" s="9"/>
      <c r="D48" s="10">
        <f t="shared" si="5"/>
        <v>0</v>
      </c>
      <c r="E48" s="8"/>
      <c r="F48" s="4" t="s">
        <v>43</v>
      </c>
      <c r="G48" s="9"/>
      <c r="H48" s="9"/>
      <c r="I48" s="10">
        <f t="shared" si="6"/>
        <v>0</v>
      </c>
    </row>
    <row r="49" spans="1:9" x14ac:dyDescent="0.3">
      <c r="A49" s="4" t="s">
        <v>102</v>
      </c>
      <c r="B49" s="9"/>
      <c r="C49" s="9"/>
      <c r="D49" s="10">
        <f t="shared" si="5"/>
        <v>0</v>
      </c>
      <c r="E49" s="8"/>
      <c r="F49" s="4" t="s">
        <v>86</v>
      </c>
      <c r="G49" s="9"/>
      <c r="H49" s="9"/>
      <c r="I49" s="10">
        <f t="shared" si="6"/>
        <v>0</v>
      </c>
    </row>
    <row r="50" spans="1:9" x14ac:dyDescent="0.3">
      <c r="A50" s="4" t="s">
        <v>111</v>
      </c>
      <c r="B50" s="9"/>
      <c r="C50" s="9"/>
      <c r="D50" s="10">
        <f t="shared" si="5"/>
        <v>0</v>
      </c>
      <c r="E50" s="8"/>
      <c r="F50" s="4" t="s">
        <v>88</v>
      </c>
      <c r="G50" s="9"/>
      <c r="H50" s="9"/>
      <c r="I50" s="10">
        <f t="shared" si="6"/>
        <v>0</v>
      </c>
    </row>
    <row r="51" spans="1:9" x14ac:dyDescent="0.3">
      <c r="A51" s="4" t="s">
        <v>103</v>
      </c>
      <c r="B51" s="9"/>
      <c r="C51" s="9"/>
      <c r="D51" s="10">
        <f t="shared" si="5"/>
        <v>0</v>
      </c>
      <c r="E51" s="8"/>
      <c r="F51" s="4" t="s">
        <v>40</v>
      </c>
      <c r="G51" s="9"/>
      <c r="H51" s="9"/>
      <c r="I51" s="10">
        <f t="shared" si="6"/>
        <v>0</v>
      </c>
    </row>
    <row r="52" spans="1:9" x14ac:dyDescent="0.3">
      <c r="A52" s="4" t="s">
        <v>21</v>
      </c>
      <c r="B52" s="14"/>
      <c r="C52" s="14"/>
      <c r="D52" s="10">
        <f t="shared" si="5"/>
        <v>0</v>
      </c>
      <c r="E52" s="8"/>
      <c r="F52" s="4" t="s">
        <v>45</v>
      </c>
      <c r="G52" s="9"/>
      <c r="H52" s="9"/>
      <c r="I52" s="10">
        <f t="shared" si="6"/>
        <v>0</v>
      </c>
    </row>
    <row r="53" spans="1:9" x14ac:dyDescent="0.3">
      <c r="A53" s="21" t="str">
        <f>"Total " &amp; Table21[[#Headers],[CHILDREN]]</f>
        <v>Total CHILDREN</v>
      </c>
      <c r="B53" s="19">
        <f>SUBTOTAL(9,Table21[Budget])</f>
        <v>0</v>
      </c>
      <c r="C53" s="19">
        <f>SUBTOTAL(9,Table21[Actual])</f>
        <v>0</v>
      </c>
      <c r="D53" s="13">
        <f>SUBTOTAL(9,Table21[Difference])</f>
        <v>0</v>
      </c>
      <c r="E53" s="8"/>
      <c r="F53" s="4" t="s">
        <v>89</v>
      </c>
      <c r="G53" s="9"/>
      <c r="H53" s="9"/>
      <c r="I53" s="10">
        <f t="shared" si="6"/>
        <v>0</v>
      </c>
    </row>
    <row r="54" spans="1:9" x14ac:dyDescent="0.3">
      <c r="A54" s="8"/>
      <c r="B54" s="17"/>
      <c r="C54" s="17"/>
      <c r="D54" s="17"/>
      <c r="E54" s="8"/>
      <c r="F54" s="4" t="s">
        <v>46</v>
      </c>
      <c r="G54" s="9"/>
      <c r="H54" s="9"/>
      <c r="I54" s="10">
        <f t="shared" si="6"/>
        <v>0</v>
      </c>
    </row>
    <row r="55" spans="1:9" x14ac:dyDescent="0.3">
      <c r="A55" s="46" t="s">
        <v>28</v>
      </c>
      <c r="B55" s="47" t="s">
        <v>115</v>
      </c>
      <c r="C55" s="48" t="s">
        <v>5</v>
      </c>
      <c r="D55" s="48" t="s">
        <v>96</v>
      </c>
      <c r="E55" s="8"/>
      <c r="F55" s="4" t="s">
        <v>44</v>
      </c>
      <c r="G55" s="9"/>
      <c r="H55" s="9"/>
      <c r="I55" s="10">
        <f t="shared" si="6"/>
        <v>0</v>
      </c>
    </row>
    <row r="56" spans="1:9" x14ac:dyDescent="0.3">
      <c r="A56" s="4" t="s">
        <v>29</v>
      </c>
      <c r="B56" s="9"/>
      <c r="C56" s="9"/>
      <c r="D56" s="10">
        <f t="shared" ref="D56:D61" si="7">B56-C56</f>
        <v>0</v>
      </c>
      <c r="E56" s="8"/>
      <c r="F56" s="4" t="s">
        <v>91</v>
      </c>
      <c r="G56" s="9"/>
      <c r="H56" s="9"/>
      <c r="I56" s="10">
        <f t="shared" si="6"/>
        <v>0</v>
      </c>
    </row>
    <row r="57" spans="1:9" x14ac:dyDescent="0.3">
      <c r="A57" s="4" t="s">
        <v>30</v>
      </c>
      <c r="B57" s="9"/>
      <c r="C57" s="9"/>
      <c r="D57" s="10">
        <f t="shared" si="7"/>
        <v>0</v>
      </c>
      <c r="E57" s="8"/>
      <c r="F57" s="4" t="s">
        <v>21</v>
      </c>
      <c r="G57" s="14"/>
      <c r="H57" s="14"/>
      <c r="I57" s="10">
        <f t="shared" si="6"/>
        <v>0</v>
      </c>
    </row>
    <row r="58" spans="1:9" x14ac:dyDescent="0.3">
      <c r="A58" s="4" t="s">
        <v>74</v>
      </c>
      <c r="B58" s="9"/>
      <c r="C58" s="9"/>
      <c r="D58" s="10">
        <f t="shared" si="7"/>
        <v>0</v>
      </c>
      <c r="E58" s="8"/>
      <c r="F58" s="21" t="str">
        <f>"Total " &amp; Table10[[#Headers],[ENTERTAINMENT]]</f>
        <v>Total ENTERTAINMENT</v>
      </c>
      <c r="G58" s="19">
        <f>SUBTOTAL(9,Table10[Budget])</f>
        <v>0</v>
      </c>
      <c r="H58" s="19">
        <f>SUBTOTAL(9,Table10[Actual])</f>
        <v>0</v>
      </c>
      <c r="I58" s="13">
        <f>SUBTOTAL(9,Table10[Difference])</f>
        <v>0</v>
      </c>
    </row>
    <row r="59" spans="1:9" x14ac:dyDescent="0.3">
      <c r="A59" s="4" t="s">
        <v>31</v>
      </c>
      <c r="B59" s="9"/>
      <c r="C59" s="9"/>
      <c r="D59" s="10">
        <f t="shared" si="7"/>
        <v>0</v>
      </c>
      <c r="E59" s="8"/>
      <c r="F59" s="20" t="s">
        <v>117</v>
      </c>
      <c r="G59" s="17"/>
      <c r="H59" s="17"/>
      <c r="I59" s="17"/>
    </row>
    <row r="60" spans="1:9" x14ac:dyDescent="0.3">
      <c r="A60" s="4" t="s">
        <v>75</v>
      </c>
      <c r="B60" s="9"/>
      <c r="C60" s="9"/>
      <c r="D60" s="10">
        <f t="shared" si="7"/>
        <v>0</v>
      </c>
      <c r="E60" s="8"/>
      <c r="F60" s="46" t="s">
        <v>37</v>
      </c>
      <c r="G60" s="47" t="s">
        <v>115</v>
      </c>
      <c r="H60" s="48" t="s">
        <v>5</v>
      </c>
      <c r="I60" s="48" t="s">
        <v>96</v>
      </c>
    </row>
    <row r="61" spans="1:9" x14ac:dyDescent="0.3">
      <c r="A61" s="4" t="s">
        <v>21</v>
      </c>
      <c r="B61" s="14"/>
      <c r="C61" s="14"/>
      <c r="D61" s="10">
        <f t="shared" si="7"/>
        <v>0</v>
      </c>
      <c r="E61" s="8"/>
      <c r="F61" s="4" t="s">
        <v>1</v>
      </c>
      <c r="G61" s="9"/>
      <c r="H61" s="9"/>
      <c r="I61" s="10">
        <f>G61-H61</f>
        <v>0</v>
      </c>
    </row>
    <row r="62" spans="1:9" x14ac:dyDescent="0.3">
      <c r="A62" s="21" t="str">
        <f>"Total " &amp; Table19[[#Headers],[TRANSPORTATION]]</f>
        <v>Total TRANSPORTATION</v>
      </c>
      <c r="B62" s="19">
        <f>SUBTOTAL(9,Table19[Budget])</f>
        <v>0</v>
      </c>
      <c r="C62" s="19">
        <f>SUBTOTAL(9,Table19[Actual])</f>
        <v>0</v>
      </c>
      <c r="D62" s="13">
        <f>SUBTOTAL(9,Table19[Difference])</f>
        <v>0</v>
      </c>
      <c r="E62" s="8"/>
      <c r="F62" s="4" t="s">
        <v>24</v>
      </c>
      <c r="G62" s="9"/>
      <c r="H62" s="9"/>
      <c r="I62" s="10">
        <f>G62-H62</f>
        <v>0</v>
      </c>
    </row>
    <row r="63" spans="1:9" x14ac:dyDescent="0.3">
      <c r="A63" s="8"/>
      <c r="B63" s="17"/>
      <c r="C63" s="17"/>
      <c r="D63" s="17"/>
      <c r="E63" s="8"/>
      <c r="F63" s="4" t="s">
        <v>83</v>
      </c>
      <c r="G63" s="9"/>
      <c r="H63" s="9"/>
      <c r="I63" s="10">
        <f>G63-H63</f>
        <v>0</v>
      </c>
    </row>
    <row r="64" spans="1:9" x14ac:dyDescent="0.3">
      <c r="A64" s="46" t="s">
        <v>33</v>
      </c>
      <c r="B64" s="47" t="s">
        <v>115</v>
      </c>
      <c r="C64" s="48" t="s">
        <v>5</v>
      </c>
      <c r="D64" s="48" t="s">
        <v>96</v>
      </c>
      <c r="E64" s="8"/>
      <c r="F64" s="4" t="s">
        <v>21</v>
      </c>
      <c r="G64" s="14"/>
      <c r="H64" s="14"/>
      <c r="I64" s="10">
        <f>G64-H64</f>
        <v>0</v>
      </c>
    </row>
    <row r="65" spans="1:9" x14ac:dyDescent="0.3">
      <c r="A65" s="4" t="s">
        <v>34</v>
      </c>
      <c r="B65" s="9"/>
      <c r="C65" s="9"/>
      <c r="D65" s="10">
        <f t="shared" ref="D65:D69" si="8">B65-C65</f>
        <v>0</v>
      </c>
      <c r="E65" s="8"/>
      <c r="F65" s="21" t="str">
        <f>"Total " &amp; Table11[[#Headers],[PETS]]</f>
        <v>Total PETS</v>
      </c>
      <c r="G65" s="19">
        <f>SUBTOTAL(9,Table11[Budget])</f>
        <v>0</v>
      </c>
      <c r="H65" s="19">
        <f>SUBTOTAL(9,Table11[Actual])</f>
        <v>0</v>
      </c>
      <c r="I65" s="13">
        <f>SUBTOTAL(9,Table11[Difference])</f>
        <v>0</v>
      </c>
    </row>
    <row r="66" spans="1:9" x14ac:dyDescent="0.3">
      <c r="A66" s="4" t="s">
        <v>35</v>
      </c>
      <c r="B66" s="9"/>
      <c r="C66" s="9"/>
      <c r="D66" s="10">
        <f t="shared" si="8"/>
        <v>0</v>
      </c>
      <c r="E66" s="8"/>
      <c r="F66" s="8"/>
      <c r="G66" s="17"/>
      <c r="H66" s="17"/>
      <c r="I66" s="17"/>
    </row>
    <row r="67" spans="1:9" x14ac:dyDescent="0.3">
      <c r="A67" s="4" t="s">
        <v>36</v>
      </c>
      <c r="B67" s="9"/>
      <c r="C67" s="9"/>
      <c r="D67" s="10">
        <f t="shared" si="8"/>
        <v>0</v>
      </c>
      <c r="E67" s="8"/>
      <c r="F67" s="46" t="s">
        <v>47</v>
      </c>
      <c r="G67" s="47" t="s">
        <v>115</v>
      </c>
      <c r="H67" s="48" t="s">
        <v>5</v>
      </c>
      <c r="I67" s="48" t="s">
        <v>96</v>
      </c>
    </row>
    <row r="68" spans="1:9" x14ac:dyDescent="0.3">
      <c r="A68" s="4" t="s">
        <v>38</v>
      </c>
      <c r="B68" s="9"/>
      <c r="C68" s="9"/>
      <c r="D68" s="10">
        <f t="shared" si="8"/>
        <v>0</v>
      </c>
      <c r="E68" s="8"/>
      <c r="F68" s="4" t="s">
        <v>41</v>
      </c>
      <c r="G68" s="9"/>
      <c r="H68" s="9"/>
      <c r="I68" s="10">
        <f t="shared" ref="I68:I72" si="9">G68-H68</f>
        <v>0</v>
      </c>
    </row>
    <row r="69" spans="1:9" x14ac:dyDescent="0.3">
      <c r="A69" s="4" t="s">
        <v>21</v>
      </c>
      <c r="B69" s="14"/>
      <c r="C69" s="14"/>
      <c r="D69" s="10">
        <f t="shared" si="8"/>
        <v>0</v>
      </c>
      <c r="E69" s="8"/>
      <c r="F69" s="4" t="s">
        <v>42</v>
      </c>
      <c r="G69" s="9"/>
      <c r="H69" s="9"/>
      <c r="I69" s="10">
        <f t="shared" si="9"/>
        <v>0</v>
      </c>
    </row>
    <row r="70" spans="1:9" x14ac:dyDescent="0.3">
      <c r="A70" s="21" t="str">
        <f>"Total " &amp; Table15[[#Headers],[HEALTH]]</f>
        <v>Total HEALTH</v>
      </c>
      <c r="B70" s="19">
        <f>SUBTOTAL(9,Table15[Budget])</f>
        <v>0</v>
      </c>
      <c r="C70" s="19">
        <f>SUBTOTAL(9,Table15[Actual])</f>
        <v>0</v>
      </c>
      <c r="D70" s="13">
        <f>SUBTOTAL(9,Table15[Difference])</f>
        <v>0</v>
      </c>
      <c r="E70" s="8"/>
      <c r="F70" s="4" t="s">
        <v>48</v>
      </c>
      <c r="G70" s="9"/>
      <c r="H70" s="9"/>
      <c r="I70" s="10">
        <f t="shared" si="9"/>
        <v>0</v>
      </c>
    </row>
    <row r="71" spans="1:9" x14ac:dyDescent="0.3">
      <c r="A71" s="20" t="s">
        <v>114</v>
      </c>
      <c r="B71" s="17"/>
      <c r="C71" s="17"/>
      <c r="D71" s="17"/>
      <c r="E71" s="8"/>
      <c r="F71" s="4" t="s">
        <v>52</v>
      </c>
      <c r="G71" s="9"/>
      <c r="H71" s="9"/>
      <c r="I71" s="10">
        <f t="shared" si="9"/>
        <v>0</v>
      </c>
    </row>
    <row r="72" spans="1:9" x14ac:dyDescent="0.3">
      <c r="A72" s="46" t="s">
        <v>22</v>
      </c>
      <c r="B72" s="47" t="s">
        <v>115</v>
      </c>
      <c r="C72" s="48" t="s">
        <v>5</v>
      </c>
      <c r="D72" s="48" t="s">
        <v>96</v>
      </c>
      <c r="E72" s="8"/>
      <c r="F72" s="4" t="s">
        <v>21</v>
      </c>
      <c r="G72" s="14"/>
      <c r="H72" s="14"/>
      <c r="I72" s="10">
        <f t="shared" si="9"/>
        <v>0</v>
      </c>
    </row>
    <row r="73" spans="1:9" x14ac:dyDescent="0.3">
      <c r="A73" s="4" t="s">
        <v>32</v>
      </c>
      <c r="B73" s="9"/>
      <c r="C73" s="9"/>
      <c r="D73" s="10">
        <f t="shared" ref="D73:D77" si="10">B73-C73</f>
        <v>0</v>
      </c>
      <c r="E73" s="8"/>
      <c r="F73" s="21" t="str">
        <f>"Total " &amp; Table12[[#Headers],[SUBSCRIPTIONS]]</f>
        <v>Total SUBSCRIPTIONS</v>
      </c>
      <c r="G73" s="19">
        <f>SUBTOTAL(9,Table12[Budget])</f>
        <v>0</v>
      </c>
      <c r="H73" s="19">
        <f>SUBTOTAL(9,Table12[Actual])</f>
        <v>0</v>
      </c>
      <c r="I73" s="13">
        <f>SUBTOTAL(9,Table12[Difference])</f>
        <v>0</v>
      </c>
    </row>
    <row r="74" spans="1:9" x14ac:dyDescent="0.3">
      <c r="A74" s="4" t="s">
        <v>23</v>
      </c>
      <c r="B74" s="9"/>
      <c r="C74" s="9"/>
      <c r="D74" s="10">
        <f t="shared" si="10"/>
        <v>0</v>
      </c>
      <c r="E74" s="15"/>
      <c r="F74" s="8"/>
      <c r="G74" s="17"/>
      <c r="H74" s="17"/>
      <c r="I74" s="17"/>
    </row>
    <row r="75" spans="1:9" x14ac:dyDescent="0.3">
      <c r="A75" s="4" t="s">
        <v>76</v>
      </c>
      <c r="B75" s="9"/>
      <c r="C75" s="9"/>
      <c r="D75" s="10">
        <f t="shared" si="10"/>
        <v>0</v>
      </c>
      <c r="E75" s="16"/>
      <c r="F75" s="46" t="s">
        <v>93</v>
      </c>
      <c r="G75" s="47" t="s">
        <v>115</v>
      </c>
      <c r="H75" s="48" t="s">
        <v>5</v>
      </c>
      <c r="I75" s="48" t="s">
        <v>96</v>
      </c>
    </row>
    <row r="76" spans="1:9" x14ac:dyDescent="0.3">
      <c r="A76" s="4" t="s">
        <v>25</v>
      </c>
      <c r="B76" s="9"/>
      <c r="C76" s="9"/>
      <c r="D76" s="10">
        <f t="shared" si="10"/>
        <v>0</v>
      </c>
      <c r="E76" s="16"/>
      <c r="F76" s="4" t="s">
        <v>94</v>
      </c>
      <c r="G76" s="9"/>
      <c r="H76" s="9"/>
      <c r="I76" s="10">
        <f t="shared" ref="I76:I81" si="11">G76-H76</f>
        <v>0</v>
      </c>
    </row>
    <row r="77" spans="1:9" x14ac:dyDescent="0.3">
      <c r="A77" s="4" t="s">
        <v>21</v>
      </c>
      <c r="B77" s="14"/>
      <c r="C77" s="14"/>
      <c r="D77" s="10">
        <f t="shared" si="10"/>
        <v>0</v>
      </c>
      <c r="E77" s="16"/>
      <c r="F77" s="4" t="s">
        <v>95</v>
      </c>
      <c r="G77" s="9"/>
      <c r="H77" s="9"/>
      <c r="I77" s="10">
        <f t="shared" si="11"/>
        <v>0</v>
      </c>
    </row>
    <row r="78" spans="1:9" x14ac:dyDescent="0.3">
      <c r="A78" s="21" t="str">
        <f>"Total " &amp; Table16[[#Headers],[INSURANCE]]</f>
        <v>Total INSURANCE</v>
      </c>
      <c r="B78" s="19">
        <f>SUBTOTAL(9,Table16[Budget])</f>
        <v>0</v>
      </c>
      <c r="C78" s="19">
        <f>SUBTOTAL(9,Table16[Actual])</f>
        <v>0</v>
      </c>
      <c r="D78" s="13">
        <f>SUBTOTAL(9,Table16[Difference])</f>
        <v>0</v>
      </c>
      <c r="E78" s="16"/>
      <c r="F78" s="4" t="s">
        <v>1</v>
      </c>
      <c r="G78" s="9"/>
      <c r="H78" s="9"/>
      <c r="I78" s="10">
        <f t="shared" si="11"/>
        <v>0</v>
      </c>
    </row>
    <row r="79" spans="1:9" x14ac:dyDescent="0.3">
      <c r="A79" s="8"/>
      <c r="B79" s="17"/>
      <c r="C79" s="17"/>
      <c r="D79" s="17"/>
      <c r="E79" s="8"/>
      <c r="F79" s="4" t="s">
        <v>3</v>
      </c>
      <c r="G79" s="9"/>
      <c r="H79" s="9"/>
      <c r="I79" s="10">
        <f t="shared" si="11"/>
        <v>0</v>
      </c>
    </row>
    <row r="80" spans="1:9" x14ac:dyDescent="0.3">
      <c r="A80" s="46" t="s">
        <v>71</v>
      </c>
      <c r="B80" s="47" t="s">
        <v>115</v>
      </c>
      <c r="C80" s="48" t="s">
        <v>5</v>
      </c>
      <c r="D80" s="48" t="s">
        <v>96</v>
      </c>
      <c r="E80" s="15"/>
      <c r="F80" s="4" t="s">
        <v>2</v>
      </c>
      <c r="G80" s="9"/>
      <c r="H80" s="9"/>
      <c r="I80" s="10">
        <f t="shared" si="11"/>
        <v>0</v>
      </c>
    </row>
    <row r="81" spans="1:9" x14ac:dyDescent="0.3">
      <c r="A81" s="4" t="s">
        <v>72</v>
      </c>
      <c r="B81" s="9"/>
      <c r="C81" s="9"/>
      <c r="D81" s="10">
        <f>B81-C81</f>
        <v>0</v>
      </c>
      <c r="E81" s="16"/>
      <c r="F81" s="4" t="s">
        <v>21</v>
      </c>
      <c r="G81" s="14"/>
      <c r="H81" s="14"/>
      <c r="I81" s="10">
        <f t="shared" si="11"/>
        <v>0</v>
      </c>
    </row>
    <row r="82" spans="1:9" x14ac:dyDescent="0.3">
      <c r="A82" s="4" t="s">
        <v>73</v>
      </c>
      <c r="B82" s="9"/>
      <c r="C82" s="9"/>
      <c r="D82" s="10">
        <f>B82-C82</f>
        <v>0</v>
      </c>
      <c r="E82" s="16"/>
      <c r="F82" s="21" t="str">
        <f>"Total " &amp; Table13[[#Headers],[VACATION]]</f>
        <v>Total VACATION</v>
      </c>
      <c r="G82" s="19">
        <f>SUBTOTAL(9,Table13[Budget])</f>
        <v>0</v>
      </c>
      <c r="H82" s="19">
        <f>SUBTOTAL(9,Table13[Actual])</f>
        <v>0</v>
      </c>
      <c r="I82" s="13">
        <f>SUBTOTAL(9,Table13[Difference])</f>
        <v>0</v>
      </c>
    </row>
    <row r="83" spans="1:9" x14ac:dyDescent="0.3">
      <c r="A83" s="4" t="s">
        <v>21</v>
      </c>
      <c r="B83" s="14"/>
      <c r="C83" s="14"/>
      <c r="D83" s="10">
        <f>B83-C83</f>
        <v>0</v>
      </c>
      <c r="E83" s="16"/>
      <c r="F83" s="8"/>
      <c r="G83" s="17"/>
      <c r="H83" s="17"/>
      <c r="I83" s="17"/>
    </row>
    <row r="84" spans="1:9" x14ac:dyDescent="0.3">
      <c r="A84" s="21" t="str">
        <f>"Total " &amp; Table17[[#Headers],[EDUCATION]]</f>
        <v>Total EDUCATION</v>
      </c>
      <c r="B84" s="19">
        <f>SUBTOTAL(9,Table17[Budget])</f>
        <v>0</v>
      </c>
      <c r="C84" s="19">
        <f>SUBTOTAL(9,Table17[Actual])</f>
        <v>0</v>
      </c>
      <c r="D84" s="13">
        <f>SUBTOTAL(9,Table17[Difference])</f>
        <v>0</v>
      </c>
      <c r="E84" s="20" t="s">
        <v>114</v>
      </c>
      <c r="F84" s="46" t="s">
        <v>17</v>
      </c>
      <c r="G84" s="47" t="s">
        <v>115</v>
      </c>
      <c r="H84" s="48" t="s">
        <v>5</v>
      </c>
      <c r="I84" s="48" t="s">
        <v>96</v>
      </c>
    </row>
    <row r="85" spans="1:9" x14ac:dyDescent="0.3">
      <c r="A85" s="8"/>
      <c r="B85" s="17"/>
      <c r="C85" s="17"/>
      <c r="D85" s="17"/>
      <c r="E85" s="16"/>
      <c r="F85" s="4" t="s">
        <v>56</v>
      </c>
      <c r="G85" s="9"/>
      <c r="H85" s="9"/>
      <c r="I85" s="10">
        <f t="shared" ref="I85:I90" si="12">G85-H85</f>
        <v>0</v>
      </c>
    </row>
    <row r="86" spans="1:9" x14ac:dyDescent="0.3">
      <c r="A86" s="46" t="s">
        <v>92</v>
      </c>
      <c r="B86" s="47" t="s">
        <v>115</v>
      </c>
      <c r="C86" s="48" t="s">
        <v>5</v>
      </c>
      <c r="D86" s="48" t="s">
        <v>96</v>
      </c>
      <c r="E86" s="16"/>
      <c r="F86" s="4" t="s">
        <v>4</v>
      </c>
      <c r="G86" s="9"/>
      <c r="H86" s="9"/>
      <c r="I86" s="10">
        <f t="shared" si="12"/>
        <v>0</v>
      </c>
    </row>
    <row r="87" spans="1:9" x14ac:dyDescent="0.3">
      <c r="A87" s="4" t="s">
        <v>14</v>
      </c>
      <c r="B87" s="9"/>
      <c r="C87" s="9"/>
      <c r="D87" s="10">
        <f>B87-C87</f>
        <v>0</v>
      </c>
      <c r="E87" s="16"/>
      <c r="F87" s="4" t="s">
        <v>21</v>
      </c>
      <c r="G87" s="9"/>
      <c r="H87" s="9"/>
      <c r="I87" s="10">
        <f t="shared" si="12"/>
        <v>0</v>
      </c>
    </row>
    <row r="88" spans="1:9" x14ac:dyDescent="0.3">
      <c r="A88" s="4" t="s">
        <v>54</v>
      </c>
      <c r="B88" s="9"/>
      <c r="C88" s="9"/>
      <c r="D88" s="10">
        <f>B88-C88</f>
        <v>0</v>
      </c>
      <c r="E88" s="16"/>
      <c r="F88" s="4" t="s">
        <v>21</v>
      </c>
      <c r="G88" s="9"/>
      <c r="H88" s="9"/>
      <c r="I88" s="10">
        <f t="shared" si="12"/>
        <v>0</v>
      </c>
    </row>
    <row r="89" spans="1:9" x14ac:dyDescent="0.3">
      <c r="A89" s="4" t="s">
        <v>55</v>
      </c>
      <c r="B89" s="9"/>
      <c r="C89" s="9"/>
      <c r="D89" s="10">
        <f>B89-C89</f>
        <v>0</v>
      </c>
      <c r="E89" s="16"/>
      <c r="F89" s="4" t="s">
        <v>21</v>
      </c>
      <c r="G89" s="9"/>
      <c r="H89" s="9"/>
      <c r="I89" s="10">
        <f t="shared" si="12"/>
        <v>0</v>
      </c>
    </row>
    <row r="90" spans="1:9" x14ac:dyDescent="0.3">
      <c r="A90" s="4" t="s">
        <v>21</v>
      </c>
      <c r="B90" s="14"/>
      <c r="C90" s="14"/>
      <c r="D90" s="10">
        <f>B90-C90</f>
        <v>0</v>
      </c>
      <c r="E90" s="8"/>
      <c r="F90" s="4" t="s">
        <v>21</v>
      </c>
      <c r="G90" s="14"/>
      <c r="H90" s="14"/>
      <c r="I90" s="10">
        <f t="shared" si="12"/>
        <v>0</v>
      </c>
    </row>
    <row r="91" spans="1:9" x14ac:dyDescent="0.3">
      <c r="A91" s="21" t="str">
        <f>"Total " &amp; Table18[[#Headers],[CHARITY/GIFTS]]</f>
        <v>Total CHARITY/GIFTS</v>
      </c>
      <c r="B91" s="19">
        <f>SUBTOTAL(9,Table18[Budget])</f>
        <v>0</v>
      </c>
      <c r="C91" s="19">
        <f>SUBTOTAL(9,Table18[Actual])</f>
        <v>0</v>
      </c>
      <c r="D91" s="13">
        <f>SUBTOTAL(9,Table18[Difference])</f>
        <v>0</v>
      </c>
      <c r="E91" s="15"/>
      <c r="F91" s="21" t="str">
        <f>"Total " &amp; Table14[[#Headers],[MISCELLANEOUS]]</f>
        <v>Total MISCELLANEOUS</v>
      </c>
      <c r="G91" s="19">
        <f>SUBTOTAL(9,Table14[Budget])</f>
        <v>0</v>
      </c>
      <c r="H91" s="19">
        <f>SUBTOTAL(9,Table14[Actual])</f>
        <v>0</v>
      </c>
      <c r="I91" s="13">
        <f>SUBTOTAL(9,Table14[Difference])</f>
        <v>0</v>
      </c>
    </row>
    <row r="92" spans="1:9" x14ac:dyDescent="0.3">
      <c r="E92" s="7"/>
      <c r="F92" s="7"/>
    </row>
    <row r="93" spans="1:9" x14ac:dyDescent="0.3">
      <c r="E93" s="7"/>
      <c r="F93" s="7"/>
    </row>
    <row r="94" spans="1:9" x14ac:dyDescent="0.3">
      <c r="E94" s="7"/>
      <c r="F94" s="7"/>
    </row>
    <row r="95" spans="1:9" x14ac:dyDescent="0.3">
      <c r="E95" s="7"/>
      <c r="F95" s="7"/>
    </row>
    <row r="96" spans="1:9" x14ac:dyDescent="0.3">
      <c r="E96" s="7"/>
      <c r="F96" s="7"/>
    </row>
    <row r="97" spans="5:6" x14ac:dyDescent="0.3">
      <c r="E97" s="7"/>
      <c r="F97" s="7"/>
    </row>
    <row r="98" spans="5:6" x14ac:dyDescent="0.3">
      <c r="E98" s="7"/>
    </row>
    <row r="99" spans="5:6" x14ac:dyDescent="0.3">
      <c r="E99" s="7"/>
    </row>
    <row r="100" spans="5:6" x14ac:dyDescent="0.3">
      <c r="E100" s="7"/>
      <c r="F100" s="7"/>
    </row>
    <row r="101" spans="5:6" x14ac:dyDescent="0.3">
      <c r="E101" s="7"/>
      <c r="F101" s="7"/>
    </row>
    <row r="102" spans="5:6" x14ac:dyDescent="0.3">
      <c r="F102" s="7"/>
    </row>
    <row r="103" spans="5:6" x14ac:dyDescent="0.3">
      <c r="F103" s="7"/>
    </row>
    <row r="104" spans="5:6" x14ac:dyDescent="0.3">
      <c r="F104" s="7"/>
    </row>
    <row r="105" spans="5:6" x14ac:dyDescent="0.3">
      <c r="F105" s="7"/>
    </row>
    <row r="106" spans="5:6" x14ac:dyDescent="0.3">
      <c r="F106" s="7"/>
    </row>
    <row r="107" spans="5:6" x14ac:dyDescent="0.3">
      <c r="F107" s="7"/>
    </row>
    <row r="108" spans="5:6" x14ac:dyDescent="0.3">
      <c r="F108" s="7"/>
    </row>
    <row r="109" spans="5:6" x14ac:dyDescent="0.3">
      <c r="F109" s="7"/>
    </row>
    <row r="141" spans="5:5" x14ac:dyDescent="0.3">
      <c r="E141" s="6"/>
    </row>
    <row r="142" spans="5:5" x14ac:dyDescent="0.3">
      <c r="E142" s="7"/>
    </row>
    <row r="143" spans="5:5" x14ac:dyDescent="0.3">
      <c r="E143" s="7"/>
    </row>
    <row r="144" spans="5:5" x14ac:dyDescent="0.3">
      <c r="E144" s="7"/>
    </row>
    <row r="145" spans="5:6" x14ac:dyDescent="0.3">
      <c r="E145" s="7"/>
    </row>
    <row r="146" spans="5:6" x14ac:dyDescent="0.3">
      <c r="E146" s="7"/>
    </row>
    <row r="147" spans="5:6" x14ac:dyDescent="0.3">
      <c r="E147" s="7"/>
    </row>
    <row r="148" spans="5:6" x14ac:dyDescent="0.3">
      <c r="E148" s="7"/>
    </row>
    <row r="150" spans="5:6" x14ac:dyDescent="0.3">
      <c r="E150" s="6"/>
      <c r="F150" s="7"/>
    </row>
    <row r="151" spans="5:6" x14ac:dyDescent="0.3">
      <c r="E151" s="7"/>
      <c r="F151" s="7"/>
    </row>
    <row r="152" spans="5:6" x14ac:dyDescent="0.3">
      <c r="E152" s="7"/>
      <c r="F152" s="7"/>
    </row>
    <row r="153" spans="5:6" x14ac:dyDescent="0.3">
      <c r="E153" s="7"/>
      <c r="F153" s="7"/>
    </row>
    <row r="154" spans="5:6" x14ac:dyDescent="0.3">
      <c r="E154" s="7"/>
      <c r="F154" s="7"/>
    </row>
    <row r="155" spans="5:6" x14ac:dyDescent="0.3">
      <c r="E155" s="7"/>
      <c r="F155" s="7"/>
    </row>
    <row r="156" spans="5:6" x14ac:dyDescent="0.3">
      <c r="E156" s="7"/>
      <c r="F156" s="7"/>
    </row>
    <row r="157" spans="5:6" x14ac:dyDescent="0.3">
      <c r="E157" s="7"/>
    </row>
    <row r="159" spans="5:6" x14ac:dyDescent="0.3">
      <c r="F159" s="7"/>
    </row>
    <row r="160" spans="5:6" x14ac:dyDescent="0.3">
      <c r="F160" s="7"/>
    </row>
    <row r="161" spans="6:6" x14ac:dyDescent="0.3">
      <c r="F161" s="7"/>
    </row>
    <row r="162" spans="6:6" x14ac:dyDescent="0.3">
      <c r="F162" s="7"/>
    </row>
    <row r="163" spans="6:6" x14ac:dyDescent="0.3">
      <c r="F163" s="7"/>
    </row>
    <row r="164" spans="6:6" x14ac:dyDescent="0.3">
      <c r="F164" s="7"/>
    </row>
    <row r="165" spans="6:6" x14ac:dyDescent="0.3">
      <c r="F165" s="7"/>
    </row>
  </sheetData>
  <mergeCells count="1">
    <mergeCell ref="H2:I2"/>
  </mergeCells>
  <phoneticPr fontId="0" type="noConversion"/>
  <conditionalFormatting sqref="D32:D41 D45:D52 D56:D61 D65:D69 D73:D77 D81:D83 D87:D90 D16:D28 I16:I21 I25:I34 I38:I41 I45:I57 I61:I64 I76:I81 I85:I90 D5:D13">
    <cfRule type="cellIs" dxfId="203" priority="2" stopIfTrue="1" operator="lessThan">
      <formula>0</formula>
    </cfRule>
  </conditionalFormatting>
  <conditionalFormatting sqref="I68:I72">
    <cfRule type="cellIs" dxfId="202" priority="1" stopIfTrue="1" operator="lessThan">
      <formula>0</formula>
    </cfRule>
  </conditionalFormatting>
  <pageMargins left="0.5" right="0.5" top="0.5" bottom="0.5" header="0.5" footer="0.25"/>
  <pageSetup scale="83" fitToHeight="2" orientation="portrait" r:id="rId1"/>
  <headerFooter alignWithMargins="0"/>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7"/>
  <sheetViews>
    <sheetView showGridLines="0" workbookViewId="0">
      <selection activeCell="B8" sqref="B8"/>
    </sheetView>
  </sheetViews>
  <sheetFormatPr defaultColWidth="9" defaultRowHeight="14.25" customHeight="1" zeroHeight="1" x14ac:dyDescent="0.2"/>
  <cols>
    <col min="1" max="1" width="9" customWidth="1"/>
    <col min="2" max="2" width="56.375" customWidth="1"/>
    <col min="3" max="3" width="4.625" customWidth="1"/>
    <col min="4" max="4" width="12.25" customWidth="1"/>
    <col min="5" max="6" width="9" customWidth="1"/>
  </cols>
  <sheetData>
    <row r="1" spans="1:4" ht="16.5" x14ac:dyDescent="0.3">
      <c r="A1" s="31" t="s">
        <v>127</v>
      </c>
      <c r="B1" s="30"/>
      <c r="D1" s="30"/>
    </row>
    <row r="2" spans="1:4" ht="28.5" x14ac:dyDescent="0.2">
      <c r="B2" s="32" t="s">
        <v>124</v>
      </c>
      <c r="D2" s="30"/>
    </row>
    <row r="3" spans="1:4" x14ac:dyDescent="0.2">
      <c r="B3" s="32"/>
      <c r="D3" s="30"/>
    </row>
    <row r="4" spans="1:4" ht="42.75" x14ac:dyDescent="0.2">
      <c r="B4" s="32" t="s">
        <v>146</v>
      </c>
      <c r="D4" s="30"/>
    </row>
    <row r="5" spans="1:4" x14ac:dyDescent="0.2">
      <c r="B5" s="32"/>
      <c r="D5" s="30"/>
    </row>
    <row r="6" spans="1:4" ht="15" x14ac:dyDescent="0.25">
      <c r="A6" s="33" t="s">
        <v>130</v>
      </c>
      <c r="B6" s="34" t="s">
        <v>131</v>
      </c>
      <c r="D6" s="30"/>
    </row>
    <row r="7" spans="1:4" x14ac:dyDescent="0.2">
      <c r="B7" s="32"/>
      <c r="D7" s="30"/>
    </row>
    <row r="8" spans="1:4" ht="42.75" x14ac:dyDescent="0.2">
      <c r="B8" s="32" t="s">
        <v>133</v>
      </c>
      <c r="D8" s="30"/>
    </row>
    <row r="9" spans="1:4" x14ac:dyDescent="0.2">
      <c r="B9" s="32"/>
      <c r="D9" s="30"/>
    </row>
    <row r="10" spans="1:4" ht="15" x14ac:dyDescent="0.25">
      <c r="A10" s="33" t="s">
        <v>132</v>
      </c>
      <c r="B10" s="34" t="s">
        <v>134</v>
      </c>
      <c r="D10" s="30"/>
    </row>
    <row r="11" spans="1:4" x14ac:dyDescent="0.2">
      <c r="B11" s="32"/>
      <c r="D11" s="30"/>
    </row>
    <row r="12" spans="1:4" x14ac:dyDescent="0.2">
      <c r="B12" s="32" t="s">
        <v>136</v>
      </c>
      <c r="D12" s="30"/>
    </row>
    <row r="13" spans="1:4" x14ac:dyDescent="0.2">
      <c r="B13" s="32"/>
      <c r="D13" s="30"/>
    </row>
    <row r="14" spans="1:4" ht="28.5" x14ac:dyDescent="0.2">
      <c r="B14" s="32" t="s">
        <v>135</v>
      </c>
      <c r="D14" s="30"/>
    </row>
    <row r="15" spans="1:4" x14ac:dyDescent="0.2">
      <c r="B15" s="32"/>
      <c r="D15" s="30"/>
    </row>
    <row r="16" spans="1:4" ht="15" x14ac:dyDescent="0.25">
      <c r="A16" s="33" t="s">
        <v>137</v>
      </c>
      <c r="B16" s="34" t="s">
        <v>138</v>
      </c>
      <c r="D16" s="30"/>
    </row>
    <row r="17" spans="1:4" x14ac:dyDescent="0.2">
      <c r="B17" s="32"/>
      <c r="D17" s="30"/>
    </row>
    <row r="18" spans="1:4" ht="42.75" x14ac:dyDescent="0.2">
      <c r="B18" s="32" t="s">
        <v>139</v>
      </c>
      <c r="D18" s="30"/>
    </row>
    <row r="19" spans="1:4" x14ac:dyDescent="0.2">
      <c r="B19" s="32"/>
      <c r="D19" s="30"/>
    </row>
    <row r="20" spans="1:4" ht="16.5" x14ac:dyDescent="0.3">
      <c r="A20" s="31" t="s">
        <v>128</v>
      </c>
      <c r="B20" s="30"/>
      <c r="D20" s="30"/>
    </row>
    <row r="21" spans="1:4" ht="71.25" x14ac:dyDescent="0.2">
      <c r="B21" s="32" t="s">
        <v>125</v>
      </c>
      <c r="D21" s="30"/>
    </row>
    <row r="22" spans="1:4" x14ac:dyDescent="0.2">
      <c r="B22" s="30"/>
      <c r="D22" s="30"/>
    </row>
    <row r="23" spans="1:4" ht="16.5" x14ac:dyDescent="0.3">
      <c r="A23" s="31" t="s">
        <v>129</v>
      </c>
      <c r="B23" s="30"/>
      <c r="D23" s="30"/>
    </row>
    <row r="24" spans="1:4" ht="57" x14ac:dyDescent="0.2">
      <c r="B24" s="32" t="s">
        <v>126</v>
      </c>
      <c r="D24" s="30"/>
    </row>
    <row r="25" spans="1:4" x14ac:dyDescent="0.2">
      <c r="B25" s="30"/>
      <c r="D25" s="30"/>
    </row>
    <row r="26" spans="1:4" ht="16.5" x14ac:dyDescent="0.3">
      <c r="A26" s="31" t="s">
        <v>140</v>
      </c>
      <c r="B26" s="30"/>
      <c r="D26" s="30"/>
    </row>
    <row r="27" spans="1:4" ht="42.75" x14ac:dyDescent="0.2">
      <c r="B27" s="32" t="s">
        <v>141</v>
      </c>
      <c r="D27" s="30"/>
    </row>
    <row r="28" spans="1:4" x14ac:dyDescent="0.2"/>
    <row r="29" spans="1:4" x14ac:dyDescent="0.2"/>
    <row r="30" spans="1:4" x14ac:dyDescent="0.2"/>
    <row r="31" spans="1:4" x14ac:dyDescent="0.2"/>
    <row r="32" spans="1:4" x14ac:dyDescent="0.2"/>
    <row r="33" x14ac:dyDescent="0.2"/>
    <row r="34"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showGridLines="0" workbookViewId="0"/>
  </sheetViews>
  <sheetFormatPr defaultRowHeight="14.25" x14ac:dyDescent="0.2"/>
  <cols>
    <col min="1" max="1" width="66.5" style="36" customWidth="1"/>
  </cols>
  <sheetData>
    <row r="1" spans="1:1" ht="26.1" customHeight="1" x14ac:dyDescent="0.2">
      <c r="A1" s="35" t="s">
        <v>112</v>
      </c>
    </row>
    <row r="2" spans="1:1" ht="15" x14ac:dyDescent="0.2">
      <c r="A2" s="37" t="s">
        <v>142</v>
      </c>
    </row>
    <row r="3" spans="1:1" x14ac:dyDescent="0.2">
      <c r="A3" s="42" t="s">
        <v>116</v>
      </c>
    </row>
    <row r="4" spans="1:1" ht="15" x14ac:dyDescent="0.2">
      <c r="A4" s="37"/>
    </row>
    <row r="5" spans="1:1" ht="15.75" x14ac:dyDescent="0.25">
      <c r="A5" s="38" t="s">
        <v>120</v>
      </c>
    </row>
    <row r="6" spans="1:1" ht="15" x14ac:dyDescent="0.2">
      <c r="A6" s="37"/>
    </row>
    <row r="7" spans="1:1" ht="45" x14ac:dyDescent="0.2">
      <c r="A7" s="37" t="s">
        <v>121</v>
      </c>
    </row>
    <row r="8" spans="1:1" ht="15" x14ac:dyDescent="0.2">
      <c r="A8" s="37"/>
    </row>
    <row r="9" spans="1:1" ht="30" x14ac:dyDescent="0.2">
      <c r="A9" s="37" t="s">
        <v>143</v>
      </c>
    </row>
    <row r="10" spans="1:1" ht="15" x14ac:dyDescent="0.2">
      <c r="A10" s="37"/>
    </row>
    <row r="11" spans="1:1" ht="30" x14ac:dyDescent="0.2">
      <c r="A11" s="37" t="s">
        <v>144</v>
      </c>
    </row>
    <row r="12" spans="1:1" ht="15" x14ac:dyDescent="0.2">
      <c r="A12" s="37"/>
    </row>
    <row r="13" spans="1:1" ht="15" x14ac:dyDescent="0.2">
      <c r="A13" s="39" t="s">
        <v>122</v>
      </c>
    </row>
    <row r="14" spans="1:1" ht="15" x14ac:dyDescent="0.2">
      <c r="A14" s="37" t="s">
        <v>123</v>
      </c>
    </row>
    <row r="15" spans="1:1" ht="15" x14ac:dyDescent="0.2">
      <c r="A15" s="40"/>
    </row>
    <row r="16" spans="1:1" ht="30.75" x14ac:dyDescent="0.2">
      <c r="A16" s="41" t="s">
        <v>145</v>
      </c>
    </row>
  </sheetData>
  <hyperlinks>
    <hyperlink ref="A13" r:id="rId1" display="http://www.vertex42.com/licensing/EULA_privateuse.html" xr:uid="{00000000-0004-0000-0200-000000000000}"/>
    <hyperlink ref="A3" r:id="rId2" xr:uid="{00000000-0004-0000-0200-00000100000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87D2E1548E3F49B3DBC61E5B987253" ma:contentTypeVersion="0" ma:contentTypeDescription="Create a new document." ma:contentTypeScope="" ma:versionID="edd406e593783a110f101e37864606c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9F95A-79B9-4C43-986B-5FD0DCAEF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A84E3E7-C721-48AB-B32B-2254CFCB835C}">
  <ds:schemaRefs>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D0F557-3F1F-4147-8A78-119CB46CFC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Household Budget</dc:title>
  <dc:creator>www.vertex42.com</dc:creator>
  <dc:description>(c) 2008-2014 Vertex42 LLC. All Rights Reserved.</dc:description>
  <cp:lastModifiedBy>Barb W</cp:lastModifiedBy>
  <cp:lastPrinted>2014-04-03T16:46:13Z</cp:lastPrinted>
  <dcterms:created xsi:type="dcterms:W3CDTF">2007-10-28T01:07:07Z</dcterms:created>
  <dcterms:modified xsi:type="dcterms:W3CDTF">2021-04-15T18:38:12Z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1.1.1</vt:lpwstr>
  </property>
  <property fmtid="{D5CDD505-2E9C-101B-9397-08002B2CF9AE}" pid="4" name="ContentTypeId">
    <vt:lpwstr>0x0101005E87D2E1548E3F49B3DBC61E5B987253</vt:lpwstr>
  </property>
</Properties>
</file>